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6"/>
  </bookViews>
  <sheets>
    <sheet name="ESL" sheetId="1" r:id="rId1"/>
    <sheet name="UASC" sheetId="2" r:id="rId2"/>
    <sheet name="HANJIN" sheetId="3" r:id="rId3"/>
    <sheet name="HMM" sheetId="4" r:id="rId4"/>
    <sheet name="SAFMARINE" sheetId="5" r:id="rId5"/>
    <sheet name="CSAV" sheetId="6" r:id="rId6"/>
    <sheet name="COSCO" sheetId="7" r:id="rId7"/>
  </sheets>
  <definedNames/>
  <calcPr fullCalcOnLoad="1"/>
</workbook>
</file>

<file path=xl/comments3.xml><?xml version="1.0" encoding="utf-8"?>
<comments xmlns="http://schemas.openxmlformats.org/spreadsheetml/2006/main">
  <authors>
    <author>Zhao Qiang</author>
    <author>HJS</author>
  </authors>
  <commentList>
    <comment ref="A32" authorId="0">
      <text>
        <r>
          <rPr>
            <sz val="9"/>
            <rFont val="宋体"/>
            <family val="0"/>
          </rPr>
          <t>NHS</t>
        </r>
      </text>
    </comment>
    <comment ref="A41" authorId="0">
      <text>
        <r>
          <rPr>
            <sz val="9"/>
            <rFont val="宋体"/>
            <family val="0"/>
          </rPr>
          <t>SBY</t>
        </r>
      </text>
    </comment>
    <comment ref="A43" authorId="0">
      <text>
        <r>
          <rPr>
            <sz val="9"/>
            <rFont val="宋体"/>
            <family val="0"/>
          </rPr>
          <t>KPI</t>
        </r>
      </text>
    </comment>
    <comment ref="A51" authorId="0">
      <text>
        <r>
          <rPr>
            <sz val="9"/>
            <rFont val="宋体"/>
            <family val="0"/>
          </rPr>
          <t>TSS</t>
        </r>
      </text>
    </comment>
    <comment ref="A52" authorId="0">
      <text>
        <r>
          <rPr>
            <sz val="9"/>
            <rFont val="宋体"/>
            <family val="0"/>
          </rPr>
          <t>TSS</t>
        </r>
      </text>
    </comment>
    <comment ref="A15" authorId="0">
      <text>
        <r>
          <rPr>
            <sz val="9"/>
            <rFont val="宋体"/>
            <family val="0"/>
          </rPr>
          <t>二程船接PGX</t>
        </r>
      </text>
    </comment>
    <comment ref="A16" authorId="0">
      <text>
        <r>
          <rPr>
            <sz val="9"/>
            <rFont val="宋体"/>
            <family val="0"/>
          </rPr>
          <t>二程船接PGX</t>
        </r>
      </text>
    </comment>
    <comment ref="A17" authorId="0">
      <text>
        <r>
          <rPr>
            <sz val="9"/>
            <rFont val="宋体"/>
            <family val="0"/>
          </rPr>
          <t>二程船接PGX</t>
        </r>
      </text>
    </comment>
    <comment ref="A71" authorId="1">
      <text>
        <r>
          <rPr>
            <sz val="9"/>
            <rFont val="宋体"/>
            <family val="0"/>
          </rPr>
          <t xml:space="preserve">CSS
</t>
        </r>
      </text>
    </comment>
    <comment ref="A75" authorId="1">
      <text>
        <r>
          <rPr>
            <sz val="9"/>
            <rFont val="宋体"/>
            <family val="0"/>
          </rPr>
          <t xml:space="preserve">SMS
</t>
        </r>
      </text>
    </comment>
    <comment ref="A76" authorId="1">
      <text>
        <r>
          <rPr>
            <sz val="9"/>
            <rFont val="宋体"/>
            <family val="0"/>
          </rPr>
          <t>IFX</t>
        </r>
      </text>
    </comment>
    <comment ref="A77" authorId="1">
      <text>
        <r>
          <rPr>
            <sz val="9"/>
            <rFont val="宋体"/>
            <family val="0"/>
          </rPr>
          <t xml:space="preserve">CHS
</t>
        </r>
      </text>
    </comment>
  </commentList>
</comments>
</file>

<file path=xl/sharedStrings.xml><?xml version="1.0" encoding="utf-8"?>
<sst xmlns="http://schemas.openxmlformats.org/spreadsheetml/2006/main" count="877" uniqueCount="386">
  <si>
    <t>ESL  WK19</t>
  </si>
  <si>
    <t xml:space="preserve">中东/印巴  </t>
  </si>
  <si>
    <t xml:space="preserve"> </t>
  </si>
  <si>
    <t>20GP</t>
  </si>
  <si>
    <t>40GP</t>
  </si>
  <si>
    <t>40HQ</t>
  </si>
  <si>
    <t>ETD</t>
  </si>
  <si>
    <t>Abu Dhabi</t>
  </si>
  <si>
    <t>3/5</t>
  </si>
  <si>
    <t>实单申请</t>
  </si>
  <si>
    <t>Dammam</t>
  </si>
  <si>
    <t>1/3</t>
  </si>
  <si>
    <t>Riyadh</t>
  </si>
  <si>
    <t>Doha</t>
  </si>
  <si>
    <t>Jebel Ali</t>
  </si>
  <si>
    <t xml:space="preserve">1/3 </t>
  </si>
  <si>
    <t>Kuwait</t>
  </si>
  <si>
    <t>Sharjah</t>
  </si>
  <si>
    <t>Bandar Abbas</t>
  </si>
  <si>
    <t>Muscat</t>
  </si>
  <si>
    <t>Umm Qasar</t>
  </si>
  <si>
    <t>Bahrain</t>
  </si>
  <si>
    <t>Ajman</t>
  </si>
  <si>
    <t>Nhava Sheva</t>
  </si>
  <si>
    <t>ICD Port</t>
  </si>
  <si>
    <t>Colombo</t>
  </si>
  <si>
    <t>Cochin</t>
  </si>
  <si>
    <t>N/A</t>
  </si>
  <si>
    <t>Tuticorin</t>
  </si>
  <si>
    <t>Mundra</t>
  </si>
  <si>
    <t>Madras(Chennai)</t>
  </si>
  <si>
    <t>东非线</t>
  </si>
  <si>
    <t>PORT</t>
  </si>
  <si>
    <t>Mombasa</t>
  </si>
  <si>
    <t>Dar Es Salaam</t>
  </si>
  <si>
    <t>Tanga</t>
  </si>
  <si>
    <t>以上运价需加ISPS 7/PCS</t>
  </si>
  <si>
    <t>东南亚</t>
  </si>
  <si>
    <t>Hongkong</t>
  </si>
  <si>
    <t>4/6</t>
  </si>
  <si>
    <t>Port Kelang</t>
  </si>
  <si>
    <t>Singapore</t>
  </si>
  <si>
    <t>Hochiminh</t>
  </si>
  <si>
    <t>n/a</t>
  </si>
  <si>
    <t>Pasir Gudang</t>
  </si>
  <si>
    <t xml:space="preserve">Jakarta </t>
  </si>
  <si>
    <t>Surabaya</t>
  </si>
  <si>
    <t>Penang</t>
  </si>
  <si>
    <t>laem chabang</t>
  </si>
  <si>
    <t>Rangon</t>
  </si>
  <si>
    <t>Belwan</t>
  </si>
  <si>
    <t>Semarang</t>
  </si>
  <si>
    <t>Karachi</t>
  </si>
  <si>
    <t>Calcutta</t>
  </si>
  <si>
    <t>UASC  WK 19</t>
  </si>
  <si>
    <t xml:space="preserve">西非线 </t>
  </si>
  <si>
    <t>Port</t>
  </si>
  <si>
    <t>20'DC(USD)</t>
  </si>
  <si>
    <t>40'DC(USD)</t>
  </si>
  <si>
    <t>40'HC(USD)</t>
  </si>
  <si>
    <t>APAPA</t>
  </si>
  <si>
    <t>六截一开</t>
  </si>
  <si>
    <t>LAGOS</t>
  </si>
  <si>
    <t>TEMA</t>
  </si>
  <si>
    <t>COTONOU</t>
  </si>
  <si>
    <t>ABIDJAN</t>
  </si>
  <si>
    <r>
      <t>小柜限重</t>
    </r>
    <r>
      <rPr>
        <b/>
        <sz val="10"/>
        <color indexed="10"/>
        <rFont val="Courier New"/>
        <family val="3"/>
      </rPr>
      <t xml:space="preserve">:18TON </t>
    </r>
    <r>
      <rPr>
        <b/>
        <sz val="10"/>
        <color indexed="10"/>
        <rFont val="宋体"/>
        <family val="0"/>
      </rPr>
      <t>含箱重</t>
    </r>
    <r>
      <rPr>
        <b/>
        <sz val="10"/>
        <color indexed="10"/>
        <rFont val="Courier New"/>
        <family val="3"/>
      </rPr>
      <t>,</t>
    </r>
    <r>
      <rPr>
        <b/>
        <sz val="10"/>
        <color indexed="10"/>
        <rFont val="宋体"/>
        <family val="0"/>
      </rPr>
      <t>超出加收</t>
    </r>
    <r>
      <rPr>
        <b/>
        <sz val="10"/>
        <color indexed="10"/>
        <rFont val="Courier New"/>
        <family val="3"/>
      </rPr>
      <t>:USD200</t>
    </r>
    <r>
      <rPr>
        <b/>
        <sz val="10"/>
        <color indexed="10"/>
        <rFont val="宋体"/>
        <family val="0"/>
      </rPr>
      <t>超重费用</t>
    </r>
  </si>
  <si>
    <t xml:space="preserve">   中东线  7/2  3/5</t>
  </si>
  <si>
    <r>
      <t xml:space="preserve"> 3/5  </t>
    </r>
    <r>
      <rPr>
        <b/>
        <sz val="10"/>
        <color indexed="10"/>
        <rFont val="宋体"/>
        <family val="0"/>
      </rPr>
      <t>中东运价更新</t>
    </r>
    <r>
      <rPr>
        <b/>
        <sz val="10"/>
        <color indexed="10"/>
        <rFont val="MS Yahei"/>
        <family val="2"/>
      </rPr>
      <t>!</t>
    </r>
    <r>
      <rPr>
        <b/>
        <sz val="10"/>
        <color indexed="10"/>
        <rFont val="宋体"/>
        <family val="0"/>
      </rPr>
      <t>申请</t>
    </r>
    <r>
      <rPr>
        <b/>
        <sz val="10"/>
        <color indexed="10"/>
        <rFont val="MS Yahei"/>
        <family val="2"/>
      </rPr>
      <t>25/50</t>
    </r>
  </si>
  <si>
    <t>DUABI</t>
  </si>
  <si>
    <t xml:space="preserve">  3/5</t>
  </si>
  <si>
    <t xml:space="preserve">  KHOR FAKKAN</t>
  </si>
  <si>
    <t>FUJAIRAH</t>
  </si>
  <si>
    <t>ABU DHABI</t>
  </si>
  <si>
    <t>SHARJAH</t>
  </si>
  <si>
    <t>MUSCAT</t>
  </si>
  <si>
    <t>BAHRAIN</t>
  </si>
  <si>
    <t>KUWAIT</t>
  </si>
  <si>
    <t>BANDAR ABBAS</t>
  </si>
  <si>
    <t>AJMAN</t>
  </si>
  <si>
    <t>DAMMAN</t>
  </si>
  <si>
    <t>RIYADH</t>
  </si>
  <si>
    <t>DOHA</t>
  </si>
  <si>
    <t>UMM QUSAR</t>
  </si>
  <si>
    <t>小柜限重:18TON 含箱重,超出加收:USD200超重费用</t>
  </si>
  <si>
    <r>
      <t>为箱体安全</t>
    </r>
    <r>
      <rPr>
        <b/>
        <sz val="9"/>
        <rFont val="Arial"/>
        <family val="2"/>
      </rPr>
      <t>,</t>
    </r>
    <r>
      <rPr>
        <b/>
        <sz val="9"/>
        <rFont val="宋体"/>
        <family val="0"/>
      </rPr>
      <t>请注意装箱重量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毛重</t>
    </r>
    <r>
      <rPr>
        <b/>
        <sz val="9"/>
        <rFont val="Arial"/>
        <family val="2"/>
      </rPr>
      <t>)</t>
    </r>
    <r>
      <rPr>
        <b/>
        <sz val="9"/>
        <rFont val="宋体"/>
        <family val="0"/>
      </rPr>
      <t>控制在</t>
    </r>
    <r>
      <rPr>
        <b/>
        <sz val="9"/>
        <color indexed="10"/>
        <rFont val="Arial"/>
        <family val="2"/>
      </rPr>
      <t>22TON/20'</t>
    </r>
    <r>
      <rPr>
        <b/>
        <sz val="9"/>
        <rFont val="Arial"/>
        <family val="2"/>
      </rPr>
      <t xml:space="preserve"> 26TON/40'&amp;HQ</t>
    </r>
    <r>
      <rPr>
        <b/>
        <sz val="9"/>
        <rFont val="宋体"/>
        <family val="0"/>
      </rPr>
      <t>以下</t>
    </r>
  </si>
  <si>
    <r>
      <t>申请目的港滞港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滞箱费</t>
    </r>
    <r>
      <rPr>
        <b/>
        <sz val="9"/>
        <rFont val="Arial"/>
        <family val="2"/>
      </rPr>
      <t>,</t>
    </r>
    <r>
      <rPr>
        <b/>
        <sz val="9"/>
        <rFont val="宋体"/>
        <family val="0"/>
      </rPr>
      <t>请提供书面申请</t>
    </r>
    <r>
      <rPr>
        <b/>
        <sz val="9"/>
        <rFont val="Arial"/>
        <family val="2"/>
      </rPr>
      <t>,</t>
    </r>
    <r>
      <rPr>
        <b/>
        <sz val="9"/>
        <rFont val="宋体"/>
        <family val="0"/>
      </rPr>
      <t>并在船开前递交</t>
    </r>
    <r>
      <rPr>
        <b/>
        <sz val="9"/>
        <color indexed="10"/>
        <rFont val="Arial"/>
        <family val="2"/>
      </rPr>
      <t>(</t>
    </r>
    <r>
      <rPr>
        <b/>
        <sz val="9"/>
        <color indexed="10"/>
        <rFont val="宋体"/>
        <family val="0"/>
      </rPr>
      <t>不要传真</t>
    </r>
    <r>
      <rPr>
        <b/>
        <sz val="9"/>
        <color indexed="10"/>
        <rFont val="Arial"/>
        <family val="2"/>
      </rPr>
      <t>,</t>
    </r>
    <r>
      <rPr>
        <b/>
        <sz val="9"/>
        <color indexed="10"/>
        <rFont val="宋体"/>
        <family val="0"/>
      </rPr>
      <t>容易遗漏</t>
    </r>
    <r>
      <rPr>
        <b/>
        <sz val="9"/>
        <color indexed="10"/>
        <rFont val="Arial"/>
        <family val="2"/>
      </rPr>
      <t>!)</t>
    </r>
  </si>
  <si>
    <r>
      <t>中东快线</t>
    </r>
    <r>
      <rPr>
        <b/>
        <sz val="9"/>
        <rFont val="Arial"/>
        <family val="2"/>
      </rPr>
      <t xml:space="preserve">(FMX) </t>
    </r>
    <r>
      <rPr>
        <b/>
        <sz val="9"/>
        <rFont val="宋体"/>
        <family val="0"/>
      </rPr>
      <t>每周三截四开</t>
    </r>
  </si>
  <si>
    <t>基本港</t>
  </si>
  <si>
    <t>交货条款</t>
  </si>
  <si>
    <t>20'GP</t>
  </si>
  <si>
    <t>40'GP</t>
  </si>
  <si>
    <t>40'HQ</t>
  </si>
  <si>
    <t>全程时间</t>
  </si>
  <si>
    <t>CY/CY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</si>
  <si>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,15</t>
    </r>
    <r>
      <rPr>
        <sz val="9"/>
        <rFont val="宋体"/>
        <family val="0"/>
      </rPr>
      <t>天</t>
    </r>
  </si>
  <si>
    <t>JEBEL ALI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</si>
  <si>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,16</t>
    </r>
    <r>
      <rPr>
        <sz val="9"/>
        <rFont val="宋体"/>
        <family val="0"/>
      </rPr>
      <t>天</t>
    </r>
  </si>
  <si>
    <t>KHOR FAKKAN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</si>
  <si>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,18</t>
    </r>
    <r>
      <rPr>
        <sz val="9"/>
        <rFont val="宋体"/>
        <family val="0"/>
      </rPr>
      <t>天</t>
    </r>
  </si>
  <si>
    <t>KARACHI (KICT)</t>
  </si>
  <si>
    <r>
      <t xml:space="preserve">3/4 </t>
    </r>
    <r>
      <rPr>
        <sz val="9"/>
        <rFont val="宋体"/>
        <family val="0"/>
      </rPr>
      <t>二期</t>
    </r>
    <r>
      <rPr>
        <sz val="9"/>
        <rFont val="Arial"/>
        <family val="2"/>
      </rPr>
      <t>,20</t>
    </r>
    <r>
      <rPr>
        <sz val="9"/>
        <rFont val="宋体"/>
        <family val="0"/>
      </rPr>
      <t>天</t>
    </r>
  </si>
  <si>
    <r>
      <t>备注</t>
    </r>
    <r>
      <rPr>
        <sz val="9"/>
        <rFont val="Arial"/>
        <family val="2"/>
      </rPr>
      <t>:20'GP</t>
    </r>
    <r>
      <rPr>
        <sz val="9"/>
        <rFont val="宋体"/>
        <family val="0"/>
      </rPr>
      <t>货重超过</t>
    </r>
    <r>
      <rPr>
        <sz val="9"/>
        <rFont val="Arial"/>
        <family val="2"/>
      </rPr>
      <t>18000KGS,</t>
    </r>
    <r>
      <rPr>
        <sz val="9"/>
        <rFont val="宋体"/>
        <family val="0"/>
      </rPr>
      <t>加收超重费</t>
    </r>
    <r>
      <rPr>
        <sz val="9"/>
        <rFont val="Arial"/>
        <family val="2"/>
      </rPr>
      <t>USD100(</t>
    </r>
    <r>
      <rPr>
        <sz val="9"/>
        <rFont val="宋体"/>
        <family val="0"/>
      </rPr>
      <t>以提单</t>
    </r>
    <r>
      <rPr>
        <sz val="9"/>
        <rFont val="Arial"/>
        <family val="2"/>
      </rPr>
      <t>/</t>
    </r>
    <r>
      <rPr>
        <sz val="9"/>
        <rFont val="宋体"/>
        <family val="0"/>
      </rPr>
      <t>进港重量逢高计算</t>
    </r>
    <r>
      <rPr>
        <sz val="9"/>
        <rFont val="Arial"/>
        <family val="2"/>
      </rPr>
      <t>)</t>
    </r>
  </si>
  <si>
    <t>中东偏港</t>
  </si>
  <si>
    <t>中转港</t>
  </si>
  <si>
    <r>
      <t>KHOR FAKKAN,23</t>
    </r>
    <r>
      <rPr>
        <sz val="9"/>
        <rFont val="宋体"/>
        <family val="0"/>
      </rPr>
      <t>天</t>
    </r>
  </si>
  <si>
    <t>KUWAIT (SHUWAIKH)</t>
  </si>
  <si>
    <r>
      <t>KHOR FAKKAN,24</t>
    </r>
    <r>
      <rPr>
        <sz val="9"/>
        <rFont val="宋体"/>
        <family val="0"/>
      </rPr>
      <t>天</t>
    </r>
  </si>
  <si>
    <r>
      <t>KHOR FAKKAN,22</t>
    </r>
    <r>
      <rPr>
        <sz val="9"/>
        <rFont val="宋体"/>
        <family val="0"/>
      </rPr>
      <t>天</t>
    </r>
  </si>
  <si>
    <t>PORT KHALED or SHARJAH CONTAINER TERMINAL</t>
  </si>
  <si>
    <t>SICD or ICD SHARJAH</t>
  </si>
  <si>
    <r>
      <t>1. THC RMB475/20' RMB750/40',</t>
    </r>
    <r>
      <rPr>
        <sz val="9"/>
        <rFont val="宋体"/>
        <family val="0"/>
      </rPr>
      <t>文件费</t>
    </r>
    <r>
      <rPr>
        <sz val="9"/>
        <rFont val="Arial"/>
        <family val="2"/>
      </rPr>
      <t>RMB200/BL</t>
    </r>
  </si>
  <si>
    <r>
      <t xml:space="preserve">2. </t>
    </r>
    <r>
      <rPr>
        <sz val="9"/>
        <rFont val="宋体"/>
        <family val="0"/>
      </rPr>
      <t>从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  <r>
      <rPr>
        <sz val="9"/>
        <rFont val="Arial"/>
        <family val="2"/>
      </rPr>
      <t>5</t>
    </r>
    <r>
      <rPr>
        <sz val="9"/>
        <rFont val="宋体"/>
        <family val="0"/>
      </rPr>
      <t>月</t>
    </r>
    <r>
      <rPr>
        <sz val="9"/>
        <rFont val="Arial"/>
        <family val="2"/>
      </rPr>
      <t>3</t>
    </r>
    <r>
      <rPr>
        <sz val="9"/>
        <rFont val="宋体"/>
        <family val="0"/>
      </rPr>
      <t>日开始生效</t>
    </r>
  </si>
  <si>
    <t>东南亚港口</t>
  </si>
  <si>
    <t>SINGAPORE</t>
  </si>
  <si>
    <r>
      <t>NE4 6</t>
    </r>
    <r>
      <rPr>
        <sz val="9"/>
        <rFont val="宋体"/>
        <family val="0"/>
      </rPr>
      <t>天，</t>
    </r>
    <r>
      <rPr>
        <sz val="9"/>
        <rFont val="Arial"/>
        <family val="2"/>
      </rPr>
      <t>NE5 6</t>
    </r>
    <r>
      <rPr>
        <sz val="9"/>
        <rFont val="宋体"/>
        <family val="0"/>
      </rPr>
      <t>天，</t>
    </r>
    <r>
      <rPr>
        <sz val="9"/>
        <rFont val="Arial"/>
        <family val="2"/>
      </rPr>
      <t>MD3 8</t>
    </r>
    <r>
      <rPr>
        <sz val="9"/>
        <rFont val="宋体"/>
        <family val="0"/>
      </rPr>
      <t>天</t>
    </r>
  </si>
  <si>
    <t>停接</t>
  </si>
  <si>
    <t>PENANG</t>
  </si>
  <si>
    <r>
      <t>NE4 10</t>
    </r>
    <r>
      <rPr>
        <sz val="9"/>
        <rFont val="宋体"/>
        <family val="0"/>
      </rPr>
      <t>天，</t>
    </r>
    <r>
      <rPr>
        <sz val="9"/>
        <rFont val="Arial"/>
        <family val="2"/>
      </rPr>
      <t>NE5 10</t>
    </r>
    <r>
      <rPr>
        <sz val="9"/>
        <rFont val="宋体"/>
        <family val="0"/>
      </rPr>
      <t>天</t>
    </r>
    <r>
      <rPr>
        <sz val="9"/>
        <rFont val="宋体"/>
        <family val="0"/>
      </rPr>
      <t>，</t>
    </r>
    <r>
      <rPr>
        <sz val="9"/>
        <rFont val="Arial"/>
        <family val="2"/>
      </rPr>
      <t>MD3 13</t>
    </r>
    <r>
      <rPr>
        <sz val="9"/>
        <rFont val="宋体"/>
        <family val="0"/>
      </rPr>
      <t>天</t>
    </r>
  </si>
  <si>
    <t>停接大高箱</t>
  </si>
  <si>
    <t>PASIR GUDANG</t>
  </si>
  <si>
    <r>
      <t>NE4 9</t>
    </r>
    <r>
      <rPr>
        <sz val="9"/>
        <rFont val="宋体"/>
        <family val="0"/>
      </rPr>
      <t>天，</t>
    </r>
    <r>
      <rPr>
        <sz val="9"/>
        <rFont val="Arial"/>
        <family val="2"/>
      </rPr>
      <t>NE5 14</t>
    </r>
    <r>
      <rPr>
        <sz val="9"/>
        <rFont val="宋体"/>
        <family val="0"/>
      </rPr>
      <t>天，</t>
    </r>
    <r>
      <rPr>
        <sz val="9"/>
        <rFont val="Arial"/>
        <family val="2"/>
      </rPr>
      <t>MD5 12</t>
    </r>
    <r>
      <rPr>
        <sz val="9"/>
        <rFont val="宋体"/>
        <family val="0"/>
      </rPr>
      <t>天</t>
    </r>
  </si>
  <si>
    <t>BINTULU</t>
  </si>
  <si>
    <t>KOTA KINABALU</t>
  </si>
  <si>
    <t>KUANTAN</t>
  </si>
  <si>
    <t>KUCHING</t>
  </si>
  <si>
    <t>LABUAN</t>
  </si>
  <si>
    <t>MIRI</t>
  </si>
  <si>
    <t>TAWAU</t>
  </si>
  <si>
    <t>SANDAKAN</t>
  </si>
  <si>
    <t>SURABAYA</t>
  </si>
  <si>
    <r>
      <t>NE4 16</t>
    </r>
    <r>
      <rPr>
        <sz val="9"/>
        <rFont val="宋体"/>
        <family val="0"/>
      </rPr>
      <t>天，</t>
    </r>
    <r>
      <rPr>
        <sz val="9"/>
        <rFont val="Arial"/>
        <family val="2"/>
      </rPr>
      <t>NE5 14</t>
    </r>
    <r>
      <rPr>
        <sz val="9"/>
        <rFont val="宋体"/>
        <family val="0"/>
      </rPr>
      <t>天，</t>
    </r>
    <r>
      <rPr>
        <sz val="9"/>
        <rFont val="Arial"/>
        <family val="2"/>
      </rPr>
      <t>MD3 12</t>
    </r>
    <r>
      <rPr>
        <sz val="9"/>
        <rFont val="宋体"/>
        <family val="0"/>
      </rPr>
      <t>天</t>
    </r>
  </si>
  <si>
    <t>SEMARANG</t>
  </si>
  <si>
    <r>
      <t>NE4 12</t>
    </r>
    <r>
      <rPr>
        <sz val="9"/>
        <rFont val="宋体"/>
        <family val="0"/>
      </rPr>
      <t>天，</t>
    </r>
    <r>
      <rPr>
        <sz val="9"/>
        <rFont val="Arial"/>
        <family val="2"/>
      </rPr>
      <t>NE5 17</t>
    </r>
    <r>
      <rPr>
        <sz val="9"/>
        <rFont val="宋体"/>
        <family val="0"/>
      </rPr>
      <t>天，</t>
    </r>
    <r>
      <rPr>
        <sz val="9"/>
        <rFont val="Arial"/>
        <family val="2"/>
      </rPr>
      <t>MD3 15</t>
    </r>
    <r>
      <rPr>
        <sz val="9"/>
        <rFont val="宋体"/>
        <family val="0"/>
      </rPr>
      <t>天</t>
    </r>
  </si>
  <si>
    <t>JAKARTA</t>
  </si>
  <si>
    <r>
      <t>NE4 12</t>
    </r>
    <r>
      <rPr>
        <sz val="9"/>
        <rFont val="宋体"/>
        <family val="0"/>
      </rPr>
      <t>天，</t>
    </r>
    <r>
      <rPr>
        <sz val="9"/>
        <rFont val="Arial"/>
        <family val="2"/>
      </rPr>
      <t>NE5 10</t>
    </r>
    <r>
      <rPr>
        <sz val="9"/>
        <rFont val="宋体"/>
        <family val="0"/>
      </rPr>
      <t>天，</t>
    </r>
    <r>
      <rPr>
        <sz val="9"/>
        <rFont val="Arial"/>
        <family val="2"/>
      </rPr>
      <t>MD3 15</t>
    </r>
    <r>
      <rPr>
        <sz val="9"/>
        <rFont val="宋体"/>
        <family val="0"/>
      </rPr>
      <t>天</t>
    </r>
  </si>
  <si>
    <r>
      <t>挂</t>
    </r>
    <r>
      <rPr>
        <sz val="9"/>
        <rFont val="Arial"/>
        <family val="2"/>
      </rPr>
      <t>UTC3</t>
    </r>
    <r>
      <rPr>
        <sz val="9"/>
        <rFont val="宋体"/>
        <family val="0"/>
      </rPr>
      <t>码头</t>
    </r>
  </si>
  <si>
    <t>BELAWAN</t>
  </si>
  <si>
    <r>
      <t>NE4 14</t>
    </r>
    <r>
      <rPr>
        <sz val="9"/>
        <rFont val="宋体"/>
        <family val="0"/>
      </rPr>
      <t>天，</t>
    </r>
    <r>
      <rPr>
        <sz val="9"/>
        <rFont val="Arial"/>
        <family val="2"/>
      </rPr>
      <t>NE5 12</t>
    </r>
    <r>
      <rPr>
        <sz val="9"/>
        <rFont val="宋体"/>
        <family val="0"/>
      </rPr>
      <t>天，</t>
    </r>
    <r>
      <rPr>
        <sz val="9"/>
        <rFont val="Arial"/>
        <family val="2"/>
      </rPr>
      <t>MD3 19</t>
    </r>
    <r>
      <rPr>
        <sz val="9"/>
        <rFont val="宋体"/>
        <family val="0"/>
      </rPr>
      <t>天</t>
    </r>
  </si>
  <si>
    <t>PALEMBANG</t>
  </si>
  <si>
    <t>PANJANG</t>
  </si>
  <si>
    <t>PONTIANAK</t>
  </si>
  <si>
    <t>YANGON</t>
  </si>
  <si>
    <r>
      <t>15-17</t>
    </r>
    <r>
      <rPr>
        <sz val="9"/>
        <rFont val="宋体"/>
        <family val="0"/>
      </rPr>
      <t>天</t>
    </r>
  </si>
  <si>
    <t>SIHANOUKVILLE</t>
  </si>
  <si>
    <r>
      <t>NE4 11</t>
    </r>
    <r>
      <rPr>
        <sz val="9"/>
        <rFont val="宋体"/>
        <family val="0"/>
      </rPr>
      <t>天，</t>
    </r>
    <r>
      <rPr>
        <sz val="9"/>
        <rFont val="Arial"/>
        <family val="2"/>
      </rPr>
      <t>NE5 16</t>
    </r>
    <r>
      <rPr>
        <sz val="9"/>
        <rFont val="宋体"/>
        <family val="0"/>
      </rPr>
      <t>天，</t>
    </r>
    <r>
      <rPr>
        <sz val="9"/>
        <rFont val="Arial"/>
        <family val="2"/>
      </rPr>
      <t>MD3 14</t>
    </r>
    <r>
      <rPr>
        <sz val="9"/>
        <rFont val="宋体"/>
        <family val="0"/>
      </rPr>
      <t>天</t>
    </r>
  </si>
  <si>
    <t>PHNOM PENH</t>
  </si>
  <si>
    <r>
      <t>SIHANOUKVILLE</t>
    </r>
    <r>
      <rPr>
        <sz val="9"/>
        <rFont val="宋体"/>
        <family val="0"/>
      </rPr>
      <t>转</t>
    </r>
  </si>
  <si>
    <t>BANGKOK</t>
  </si>
  <si>
    <r>
      <t>挂</t>
    </r>
    <r>
      <rPr>
        <sz val="9"/>
        <rFont val="Arial"/>
        <family val="2"/>
      </rPr>
      <t>PAT</t>
    </r>
    <r>
      <rPr>
        <sz val="9"/>
        <rFont val="宋体"/>
        <family val="0"/>
      </rPr>
      <t>码头</t>
    </r>
  </si>
  <si>
    <t>LAEM CHABANG</t>
  </si>
  <si>
    <r>
      <t>NE4 13</t>
    </r>
    <r>
      <rPr>
        <sz val="9"/>
        <rFont val="宋体"/>
        <family val="0"/>
      </rPr>
      <t>天，</t>
    </r>
    <r>
      <rPr>
        <sz val="9"/>
        <rFont val="Arial"/>
        <family val="2"/>
      </rPr>
      <t>NE5 11</t>
    </r>
    <r>
      <rPr>
        <sz val="9"/>
        <rFont val="宋体"/>
        <family val="0"/>
      </rPr>
      <t>天，</t>
    </r>
    <r>
      <rPr>
        <sz val="9"/>
        <rFont val="Arial"/>
        <family val="2"/>
      </rPr>
      <t>MD3 16</t>
    </r>
    <r>
      <rPr>
        <sz val="9"/>
        <rFont val="宋体"/>
        <family val="0"/>
      </rPr>
      <t>天</t>
    </r>
  </si>
  <si>
    <t>SONGKHLA</t>
  </si>
  <si>
    <t>CEBU</t>
  </si>
  <si>
    <t>CAGAYAN</t>
  </si>
  <si>
    <t>DAVAO</t>
  </si>
  <si>
    <t>GENERAL SANTOS</t>
  </si>
  <si>
    <t>DA NANG</t>
  </si>
  <si>
    <t>QUI NHON</t>
  </si>
  <si>
    <t>MUARA</t>
  </si>
  <si>
    <r>
      <t xml:space="preserve">Remark: </t>
    </r>
    <r>
      <rPr>
        <sz val="9"/>
        <rFont val="宋体"/>
        <family val="0"/>
      </rPr>
      <t>可选择上</t>
    </r>
    <r>
      <rPr>
        <sz val="9"/>
        <rFont val="Arial"/>
        <family val="2"/>
      </rPr>
      <t>NE4/NE5/MD3</t>
    </r>
    <r>
      <rPr>
        <sz val="9"/>
        <rFont val="宋体"/>
        <family val="0"/>
      </rPr>
      <t>三条航线在</t>
    </r>
    <r>
      <rPr>
        <sz val="9"/>
        <rFont val="Arial"/>
        <family val="2"/>
      </rPr>
      <t>SINGAPORE</t>
    </r>
    <r>
      <rPr>
        <sz val="9"/>
        <rFont val="宋体"/>
        <family val="0"/>
      </rPr>
      <t>中转</t>
    </r>
    <r>
      <rPr>
        <sz val="9"/>
        <rFont val="Arial"/>
        <family val="2"/>
      </rPr>
      <t>,</t>
    </r>
    <r>
      <rPr>
        <sz val="9"/>
        <rFont val="宋体"/>
        <family val="0"/>
      </rPr>
      <t>进大榭</t>
    </r>
    <r>
      <rPr>
        <sz val="9"/>
        <rFont val="Arial"/>
        <family val="2"/>
      </rPr>
      <t>CMICT</t>
    </r>
  </si>
  <si>
    <r>
      <t xml:space="preserve">                NE4</t>
    </r>
    <r>
      <rPr>
        <sz val="9"/>
        <rFont val="宋体"/>
        <family val="0"/>
      </rPr>
      <t>航线每周六截一开</t>
    </r>
    <r>
      <rPr>
        <sz val="9"/>
        <rFont val="Arial"/>
        <family val="2"/>
      </rPr>
      <t xml:space="preserve"> (</t>
    </r>
    <r>
      <rPr>
        <sz val="9"/>
        <rFont val="宋体"/>
        <family val="0"/>
      </rPr>
      <t>首选</t>
    </r>
    <r>
      <rPr>
        <sz val="9"/>
        <rFont val="Arial"/>
        <family val="2"/>
      </rPr>
      <t>,</t>
    </r>
    <r>
      <rPr>
        <sz val="9"/>
        <rFont val="宋体"/>
        <family val="0"/>
      </rPr>
      <t>大舱位</t>
    </r>
    <r>
      <rPr>
        <sz val="9"/>
        <rFont val="Arial"/>
        <family val="2"/>
      </rPr>
      <t>)</t>
    </r>
  </si>
  <si>
    <r>
      <t xml:space="preserve">                NE5</t>
    </r>
    <r>
      <rPr>
        <sz val="9"/>
        <rFont val="宋体"/>
        <family val="0"/>
      </rPr>
      <t>航线每周一截三开</t>
    </r>
    <r>
      <rPr>
        <sz val="9"/>
        <rFont val="Arial"/>
        <family val="2"/>
      </rPr>
      <t>(</t>
    </r>
    <r>
      <rPr>
        <sz val="9"/>
        <rFont val="宋体"/>
        <family val="0"/>
      </rPr>
      <t>小舱位</t>
    </r>
    <r>
      <rPr>
        <sz val="9"/>
        <rFont val="Arial"/>
        <family val="2"/>
      </rPr>
      <t>)</t>
    </r>
  </si>
  <si>
    <r>
      <t xml:space="preserve">                MD3</t>
    </r>
    <r>
      <rPr>
        <sz val="9"/>
        <rFont val="宋体"/>
        <family val="0"/>
      </rPr>
      <t>航线每周三截五开</t>
    </r>
    <r>
      <rPr>
        <sz val="9"/>
        <rFont val="Arial"/>
        <family val="2"/>
      </rPr>
      <t>(</t>
    </r>
    <r>
      <rPr>
        <sz val="9"/>
        <rFont val="宋体"/>
        <family val="0"/>
      </rPr>
      <t>小舱位</t>
    </r>
    <r>
      <rPr>
        <sz val="9"/>
        <rFont val="Arial"/>
        <family val="2"/>
      </rPr>
      <t>)</t>
    </r>
  </si>
  <si>
    <r>
      <t>1. THC RMB475/20' RMB750/40',</t>
    </r>
    <r>
      <rPr>
        <sz val="9"/>
        <rFont val="宋体"/>
        <family val="0"/>
      </rPr>
      <t>文件费</t>
    </r>
    <r>
      <rPr>
        <sz val="9"/>
        <rFont val="Arial"/>
        <family val="2"/>
      </rPr>
      <t>RMB200/BL,EBS RMB300/600</t>
    </r>
  </si>
  <si>
    <r>
      <t>印度偏港</t>
    </r>
    <r>
      <rPr>
        <sz val="9"/>
        <rFont val="Arial"/>
        <family val="2"/>
      </rPr>
      <t>/</t>
    </r>
    <r>
      <rPr>
        <sz val="9"/>
        <rFont val="宋体"/>
        <family val="0"/>
      </rPr>
      <t>孟加拉</t>
    </r>
  </si>
  <si>
    <t>CHITTAGONG</t>
  </si>
  <si>
    <r>
      <t>SINGAPORE,13</t>
    </r>
    <r>
      <rPr>
        <sz val="9"/>
        <rFont val="宋体"/>
        <family val="0"/>
      </rPr>
      <t>天</t>
    </r>
  </si>
  <si>
    <r>
      <t>包含目的港</t>
    </r>
    <r>
      <rPr>
        <sz val="9"/>
        <color indexed="12"/>
        <rFont val="Arial"/>
        <family val="2"/>
      </rPr>
      <t>THC</t>
    </r>
  </si>
  <si>
    <r>
      <t>小箱货重上限</t>
    </r>
    <r>
      <rPr>
        <sz val="9"/>
        <color indexed="12"/>
        <rFont val="Arial"/>
        <family val="2"/>
      </rPr>
      <t>21.5</t>
    </r>
    <r>
      <rPr>
        <sz val="9"/>
        <color indexed="12"/>
        <rFont val="宋体"/>
        <family val="0"/>
      </rPr>
      <t>吨</t>
    </r>
  </si>
  <si>
    <t>DHAKA</t>
  </si>
  <si>
    <r>
      <t>CHITTAGONG</t>
    </r>
    <r>
      <rPr>
        <sz val="9"/>
        <rFont val="宋体"/>
        <family val="0"/>
      </rPr>
      <t>转</t>
    </r>
  </si>
  <si>
    <t>MONGLA</t>
  </si>
  <si>
    <t>孟加拉货不申请目的港免费滞箱期</t>
  </si>
  <si>
    <t>CHENNAI (MADRAS)</t>
  </si>
  <si>
    <r>
      <t>SINGAPORE,15</t>
    </r>
    <r>
      <rPr>
        <sz val="9"/>
        <rFont val="宋体"/>
        <family val="0"/>
      </rPr>
      <t>天</t>
    </r>
  </si>
  <si>
    <t>VISAKHAPATNAM (=VIZAG)</t>
  </si>
  <si>
    <r>
      <t>SINGAPORE,16</t>
    </r>
    <r>
      <rPr>
        <sz val="9"/>
        <rFont val="宋体"/>
        <family val="0"/>
      </rPr>
      <t>天</t>
    </r>
  </si>
  <si>
    <t>CALCUTTA</t>
  </si>
  <si>
    <r>
      <t>空箱调运费</t>
    </r>
    <r>
      <rPr>
        <sz val="9"/>
        <rFont val="Arial"/>
        <family val="2"/>
      </rPr>
      <t>USD100/TEU(EPS)</t>
    </r>
    <r>
      <rPr>
        <sz val="9"/>
        <rFont val="宋体"/>
        <family val="0"/>
      </rPr>
      <t>改为到付</t>
    </r>
  </si>
  <si>
    <r>
      <t>CALCUTTA</t>
    </r>
    <r>
      <rPr>
        <sz val="9"/>
        <rFont val="宋体"/>
        <family val="0"/>
      </rPr>
      <t>最多只能申请</t>
    </r>
    <r>
      <rPr>
        <sz val="9"/>
        <rFont val="Arial"/>
        <family val="2"/>
      </rPr>
      <t>10</t>
    </r>
    <r>
      <rPr>
        <sz val="9"/>
        <rFont val="宋体"/>
        <family val="0"/>
      </rPr>
      <t>天滞港</t>
    </r>
    <r>
      <rPr>
        <sz val="9"/>
        <rFont val="Arial"/>
        <family val="2"/>
      </rPr>
      <t>/</t>
    </r>
    <r>
      <rPr>
        <sz val="9"/>
        <rFont val="宋体"/>
        <family val="0"/>
      </rPr>
      <t>滞箱免费期限</t>
    </r>
    <r>
      <rPr>
        <sz val="9"/>
        <rFont val="Arial"/>
        <family val="2"/>
      </rPr>
      <t>,</t>
    </r>
    <r>
      <rPr>
        <sz val="9"/>
        <rFont val="宋体"/>
        <family val="0"/>
      </rPr>
      <t>包含</t>
    </r>
    <r>
      <rPr>
        <sz val="9"/>
        <rFont val="Arial"/>
        <family val="2"/>
      </rPr>
      <t>CALCUTTA</t>
    </r>
    <r>
      <rPr>
        <sz val="9"/>
        <rFont val="宋体"/>
        <family val="0"/>
      </rPr>
      <t>目的港拥挤费</t>
    </r>
    <r>
      <rPr>
        <sz val="9"/>
        <rFont val="Arial"/>
        <family val="2"/>
      </rPr>
      <t>USD250/TEU(PCS)</t>
    </r>
  </si>
  <si>
    <t>HALDIA</t>
  </si>
  <si>
    <r>
      <t>HALDIA</t>
    </r>
    <r>
      <rPr>
        <sz val="9"/>
        <rFont val="宋体"/>
        <family val="0"/>
      </rPr>
      <t>最多只能申请</t>
    </r>
    <r>
      <rPr>
        <sz val="9"/>
        <rFont val="Arial"/>
        <family val="2"/>
      </rPr>
      <t>10</t>
    </r>
    <r>
      <rPr>
        <sz val="9"/>
        <rFont val="宋体"/>
        <family val="0"/>
      </rPr>
      <t>天滞港</t>
    </r>
    <r>
      <rPr>
        <sz val="9"/>
        <rFont val="Arial"/>
        <family val="2"/>
      </rPr>
      <t>/</t>
    </r>
    <r>
      <rPr>
        <sz val="9"/>
        <rFont val="宋体"/>
        <family val="0"/>
      </rPr>
      <t>滞箱免费期限</t>
    </r>
  </si>
  <si>
    <r>
      <t xml:space="preserve">Remark: </t>
    </r>
    <r>
      <rPr>
        <sz val="9"/>
        <rFont val="宋体"/>
        <family val="0"/>
      </rPr>
      <t>可选择上</t>
    </r>
    <r>
      <rPr>
        <sz val="9"/>
        <rFont val="Arial"/>
        <family val="2"/>
      </rPr>
      <t>NE4/NE5/MD3</t>
    </r>
    <r>
      <rPr>
        <sz val="9"/>
        <rFont val="宋体"/>
        <family val="0"/>
      </rPr>
      <t>三条航线在</t>
    </r>
    <r>
      <rPr>
        <sz val="9"/>
        <rFont val="Arial"/>
        <family val="2"/>
      </rPr>
      <t>SINGAPORE</t>
    </r>
    <r>
      <rPr>
        <sz val="9"/>
        <rFont val="宋体"/>
        <family val="0"/>
      </rPr>
      <t>中转，进大榭</t>
    </r>
    <r>
      <rPr>
        <sz val="9"/>
        <rFont val="Arial"/>
        <family val="2"/>
      </rPr>
      <t>CMICT</t>
    </r>
  </si>
  <si>
    <r>
      <t xml:space="preserve">                NE4</t>
    </r>
    <r>
      <rPr>
        <sz val="9"/>
        <rFont val="宋体"/>
        <family val="0"/>
      </rPr>
      <t>航线每周六截一开</t>
    </r>
    <r>
      <rPr>
        <sz val="9"/>
        <rFont val="Arial"/>
        <family val="2"/>
      </rPr>
      <t xml:space="preserve"> (</t>
    </r>
    <r>
      <rPr>
        <sz val="9"/>
        <rFont val="宋体"/>
        <family val="0"/>
      </rPr>
      <t>首选</t>
    </r>
    <r>
      <rPr>
        <sz val="9"/>
        <rFont val="Arial"/>
        <family val="2"/>
      </rPr>
      <t>)</t>
    </r>
  </si>
  <si>
    <r>
      <t xml:space="preserve">                NE5</t>
    </r>
    <r>
      <rPr>
        <sz val="9"/>
        <rFont val="宋体"/>
        <family val="0"/>
      </rPr>
      <t>航线每周一截三开</t>
    </r>
  </si>
  <si>
    <r>
      <t xml:space="preserve">                MD3</t>
    </r>
    <r>
      <rPr>
        <sz val="9"/>
        <rFont val="宋体"/>
        <family val="0"/>
      </rPr>
      <t>航线每周三截五开</t>
    </r>
  </si>
  <si>
    <r>
      <t xml:space="preserve">2. </t>
    </r>
    <r>
      <rPr>
        <sz val="9"/>
        <rFont val="宋体"/>
        <family val="0"/>
      </rPr>
      <t>从</t>
    </r>
    <r>
      <rPr>
        <sz val="9"/>
        <rFont val="Arial"/>
        <family val="2"/>
      </rPr>
      <t>2010</t>
    </r>
    <r>
      <rPr>
        <sz val="9"/>
        <rFont val="宋体"/>
        <family val="0"/>
      </rPr>
      <t>年</t>
    </r>
    <r>
      <rPr>
        <sz val="9"/>
        <rFont val="Arial"/>
        <family val="2"/>
      </rPr>
      <t>5</t>
    </r>
    <r>
      <rPr>
        <sz val="9"/>
        <rFont val="宋体"/>
        <family val="0"/>
      </rPr>
      <t>月</t>
    </r>
    <r>
      <rPr>
        <sz val="9"/>
        <rFont val="Arial"/>
        <family val="2"/>
      </rPr>
      <t>10</t>
    </r>
    <r>
      <rPr>
        <sz val="9"/>
        <rFont val="宋体"/>
        <family val="0"/>
      </rPr>
      <t>日开始生效</t>
    </r>
  </si>
  <si>
    <r>
      <t>印度内陆点</t>
    </r>
    <r>
      <rPr>
        <sz val="9"/>
        <rFont val="Arial"/>
        <family val="2"/>
      </rPr>
      <t>(ICD)</t>
    </r>
  </si>
  <si>
    <t>40'GP &amp; 40'HQ</t>
  </si>
  <si>
    <r>
      <t>经</t>
    </r>
    <r>
      <rPr>
        <sz val="9"/>
        <rFont val="Arial"/>
        <family val="2"/>
      </rPr>
      <t>CHENNAI(MADRAS)</t>
    </r>
    <r>
      <rPr>
        <sz val="9"/>
        <rFont val="宋体"/>
        <family val="0"/>
      </rPr>
      <t>中转</t>
    </r>
  </si>
  <si>
    <r>
      <t>〈</t>
    </r>
    <r>
      <rPr>
        <sz val="9"/>
        <rFont val="Arial"/>
        <family val="2"/>
      </rPr>
      <t>=12MT</t>
    </r>
  </si>
  <si>
    <r>
      <t>〈</t>
    </r>
    <r>
      <rPr>
        <sz val="9"/>
        <rFont val="Arial"/>
        <family val="2"/>
      </rPr>
      <t>=20MT</t>
    </r>
  </si>
  <si>
    <r>
      <t>〈</t>
    </r>
    <r>
      <rPr>
        <sz val="9"/>
        <rFont val="Arial"/>
        <family val="2"/>
      </rPr>
      <t>=25MT</t>
    </r>
  </si>
  <si>
    <r>
      <t>〈</t>
    </r>
    <r>
      <rPr>
        <sz val="9"/>
        <rFont val="Arial"/>
        <family val="2"/>
      </rPr>
      <t>=24MT</t>
    </r>
  </si>
  <si>
    <r>
      <t>〈</t>
    </r>
    <r>
      <rPr>
        <sz val="9"/>
        <rFont val="Arial"/>
        <family val="2"/>
      </rPr>
      <t>=30MT</t>
    </r>
  </si>
  <si>
    <t>BANGALORE</t>
  </si>
  <si>
    <r>
      <t>最多只能申请</t>
    </r>
    <r>
      <rPr>
        <sz val="9"/>
        <color indexed="12"/>
        <rFont val="Arial"/>
        <family val="2"/>
      </rPr>
      <t>10</t>
    </r>
    <r>
      <rPr>
        <sz val="9"/>
        <color indexed="12"/>
        <rFont val="宋体"/>
        <family val="0"/>
      </rPr>
      <t>天滞港</t>
    </r>
    <r>
      <rPr>
        <sz val="9"/>
        <color indexed="12"/>
        <rFont val="Arial"/>
        <family val="2"/>
      </rPr>
      <t>/</t>
    </r>
    <r>
      <rPr>
        <sz val="9"/>
        <color indexed="12"/>
        <rFont val="宋体"/>
        <family val="0"/>
      </rPr>
      <t>滞箱免费期限</t>
    </r>
  </si>
  <si>
    <t>HYDERABAD</t>
  </si>
  <si>
    <r>
      <t>Remark:</t>
    </r>
    <r>
      <rPr>
        <sz val="9"/>
        <rFont val="宋体"/>
        <family val="0"/>
      </rPr>
      <t>上述重量含箱重</t>
    </r>
    <r>
      <rPr>
        <sz val="9"/>
        <rFont val="Arial"/>
        <family val="2"/>
      </rPr>
      <t xml:space="preserve"> (20':2.3MT,40':4.0MT)</t>
    </r>
    <r>
      <rPr>
        <sz val="9"/>
        <rFont val="宋体"/>
        <family val="0"/>
      </rPr>
      <t>。目的港</t>
    </r>
    <r>
      <rPr>
        <sz val="9"/>
        <rFont val="Arial"/>
        <family val="2"/>
      </rPr>
      <t>THC/</t>
    </r>
    <r>
      <rPr>
        <sz val="9"/>
        <rFont val="宋体"/>
        <family val="0"/>
      </rPr>
      <t>商品服务税到付</t>
    </r>
    <r>
      <rPr>
        <sz val="9"/>
        <rFont val="Arial"/>
        <family val="2"/>
      </rPr>
      <t>,</t>
    </r>
    <r>
      <rPr>
        <sz val="9"/>
        <rFont val="宋体"/>
        <family val="0"/>
      </rPr>
      <t>如需预付请在托单上注明</t>
    </r>
  </si>
  <si>
    <r>
      <t xml:space="preserve">                </t>
    </r>
    <r>
      <rPr>
        <sz val="9"/>
        <rFont val="宋体"/>
        <family val="0"/>
      </rPr>
      <t>可选择上</t>
    </r>
    <r>
      <rPr>
        <sz val="9"/>
        <rFont val="Arial"/>
        <family val="2"/>
      </rPr>
      <t>NE4/NE5/MD3</t>
    </r>
    <r>
      <rPr>
        <sz val="9"/>
        <rFont val="宋体"/>
        <family val="0"/>
      </rPr>
      <t>三条航线在</t>
    </r>
    <r>
      <rPr>
        <sz val="9"/>
        <rFont val="Arial"/>
        <family val="2"/>
      </rPr>
      <t>SINGAPORE</t>
    </r>
    <r>
      <rPr>
        <sz val="9"/>
        <rFont val="宋体"/>
        <family val="0"/>
      </rPr>
      <t>中转，进大榭</t>
    </r>
    <r>
      <rPr>
        <sz val="9"/>
        <rFont val="Arial"/>
        <family val="2"/>
      </rPr>
      <t>CMICT</t>
    </r>
  </si>
  <si>
    <r>
      <t xml:space="preserve">3. </t>
    </r>
    <r>
      <rPr>
        <sz val="9"/>
        <rFont val="宋体"/>
        <family val="0"/>
      </rPr>
      <t>预付佣金</t>
    </r>
    <r>
      <rPr>
        <sz val="9"/>
        <rFont val="Arial"/>
        <family val="2"/>
      </rPr>
      <t>USD5/TEU</t>
    </r>
  </si>
  <si>
    <r>
      <t>印度快线</t>
    </r>
    <r>
      <rPr>
        <b/>
        <sz val="9"/>
        <rFont val="Arial"/>
        <family val="2"/>
      </rPr>
      <t xml:space="preserve">(FIX) </t>
    </r>
    <r>
      <rPr>
        <b/>
        <sz val="9"/>
        <rFont val="宋体"/>
        <family val="0"/>
      </rPr>
      <t>每周六截一开</t>
    </r>
  </si>
  <si>
    <t>NHAVA SHEVA</t>
  </si>
  <si>
    <r>
      <t xml:space="preserve">6/1 </t>
    </r>
    <r>
      <rPr>
        <sz val="9"/>
        <rFont val="宋体"/>
        <family val="0"/>
      </rPr>
      <t>二期</t>
    </r>
    <r>
      <rPr>
        <sz val="9"/>
        <rFont val="Arial"/>
        <family val="2"/>
      </rPr>
      <t>,13</t>
    </r>
    <r>
      <rPr>
        <sz val="9"/>
        <rFont val="宋体"/>
        <family val="0"/>
      </rPr>
      <t>天</t>
    </r>
  </si>
  <si>
    <t>NHAVA SHEVA (ICD)</t>
  </si>
  <si>
    <r>
      <t>前半段预付</t>
    </r>
    <r>
      <rPr>
        <sz val="9"/>
        <rFont val="Arial"/>
        <family val="2"/>
      </rPr>
      <t>/</t>
    </r>
    <r>
      <rPr>
        <sz val="9"/>
        <rFont val="宋体"/>
        <family val="0"/>
      </rPr>
      <t>后半段到付</t>
    </r>
    <r>
      <rPr>
        <sz val="9"/>
        <rFont val="Arial"/>
        <family val="2"/>
      </rPr>
      <t>,</t>
    </r>
    <r>
      <rPr>
        <sz val="9"/>
        <rFont val="宋体"/>
        <family val="0"/>
      </rPr>
      <t>请在托单上注明</t>
    </r>
  </si>
  <si>
    <r>
      <t>备注</t>
    </r>
    <r>
      <rPr>
        <sz val="9"/>
        <rFont val="Arial"/>
        <family val="2"/>
      </rPr>
      <t>:20'GP</t>
    </r>
    <r>
      <rPr>
        <sz val="9"/>
        <rFont val="宋体"/>
        <family val="0"/>
      </rPr>
      <t>货重超过</t>
    </r>
    <r>
      <rPr>
        <sz val="9"/>
        <rFont val="Arial"/>
        <family val="2"/>
      </rPr>
      <t>18000KGS</t>
    </r>
    <r>
      <rPr>
        <sz val="9"/>
        <rFont val="宋体"/>
        <family val="0"/>
      </rPr>
      <t>加收超重费</t>
    </r>
    <r>
      <rPr>
        <sz val="9"/>
        <rFont val="Arial"/>
        <family val="2"/>
      </rPr>
      <t>USD100(</t>
    </r>
    <r>
      <rPr>
        <sz val="9"/>
        <rFont val="宋体"/>
        <family val="0"/>
      </rPr>
      <t>以提单</t>
    </r>
    <r>
      <rPr>
        <sz val="9"/>
        <rFont val="Arial"/>
        <family val="2"/>
      </rPr>
      <t>/</t>
    </r>
    <r>
      <rPr>
        <sz val="9"/>
        <rFont val="宋体"/>
        <family val="0"/>
      </rPr>
      <t>进港重量逢高计算</t>
    </r>
    <r>
      <rPr>
        <sz val="9"/>
        <rFont val="Arial"/>
        <family val="2"/>
      </rPr>
      <t>)</t>
    </r>
  </si>
  <si>
    <r>
      <t>印度内陆点</t>
    </r>
    <r>
      <rPr>
        <sz val="9"/>
        <rFont val="Arial"/>
        <family val="2"/>
      </rPr>
      <t>(ICD)</t>
    </r>
    <r>
      <rPr>
        <sz val="9"/>
        <rFont val="宋体"/>
        <family val="0"/>
      </rPr>
      <t>服务</t>
    </r>
  </si>
  <si>
    <r>
      <t>经</t>
    </r>
    <r>
      <rPr>
        <sz val="9"/>
        <rFont val="Arial"/>
        <family val="2"/>
      </rPr>
      <t>NHAVA SHEVA</t>
    </r>
    <r>
      <rPr>
        <sz val="9"/>
        <rFont val="宋体"/>
        <family val="0"/>
      </rPr>
      <t>中转</t>
    </r>
  </si>
  <si>
    <t>TUGHLAKABAD</t>
  </si>
  <si>
    <r>
      <t>从</t>
    </r>
    <r>
      <rPr>
        <sz val="9"/>
        <color indexed="12"/>
        <rFont val="Arial"/>
        <family val="2"/>
      </rPr>
      <t>NHAVA SHEVA(GTI)</t>
    </r>
    <r>
      <rPr>
        <sz val="9"/>
        <color indexed="12"/>
        <rFont val="宋体"/>
        <family val="0"/>
      </rPr>
      <t>码头转往新德里</t>
    </r>
    <r>
      <rPr>
        <sz val="9"/>
        <color indexed="12"/>
        <rFont val="Arial"/>
        <family val="2"/>
      </rPr>
      <t>T</t>
    </r>
    <r>
      <rPr>
        <sz val="9"/>
        <color indexed="12"/>
        <rFont val="宋体"/>
        <family val="0"/>
      </rPr>
      <t>港因压港</t>
    </r>
    <r>
      <rPr>
        <sz val="9"/>
        <color indexed="12"/>
        <rFont val="Arial"/>
        <family val="2"/>
      </rPr>
      <t>/</t>
    </r>
    <r>
      <rPr>
        <sz val="9"/>
        <color indexed="12"/>
        <rFont val="宋体"/>
        <family val="0"/>
      </rPr>
      <t>铁路速度很慢，建议转去</t>
    </r>
    <r>
      <rPr>
        <sz val="9"/>
        <color indexed="12"/>
        <rFont val="Arial"/>
        <family val="2"/>
      </rPr>
      <t>DADRI</t>
    </r>
  </si>
  <si>
    <t>LUDHIANA</t>
  </si>
  <si>
    <t>FARIDABAD</t>
  </si>
  <si>
    <t>PATPARGANJ</t>
  </si>
  <si>
    <t>AHMEDABAD</t>
  </si>
  <si>
    <t>DADRI</t>
  </si>
  <si>
    <t>STARTRACK/ALBATROSS</t>
  </si>
  <si>
    <t>CY/ICD</t>
  </si>
  <si>
    <t>JAIPUR</t>
  </si>
  <si>
    <t>JODHPUR</t>
  </si>
  <si>
    <t>KANPUR</t>
  </si>
  <si>
    <t>MALANPUR</t>
  </si>
  <si>
    <t>MORADABAD</t>
  </si>
  <si>
    <t>SURAJPUR</t>
  </si>
  <si>
    <t>MULUND</t>
  </si>
  <si>
    <r>
      <t>备注</t>
    </r>
    <r>
      <rPr>
        <sz val="9"/>
        <rFont val="Arial"/>
        <family val="2"/>
      </rPr>
      <t>:</t>
    </r>
    <r>
      <rPr>
        <sz val="9"/>
        <rFont val="宋体"/>
        <family val="0"/>
      </rPr>
      <t>上述重量含箱重</t>
    </r>
    <r>
      <rPr>
        <sz val="9"/>
        <rFont val="Arial"/>
        <family val="2"/>
      </rPr>
      <t xml:space="preserve"> (20':2.3MT,40':4.0MT)</t>
    </r>
    <r>
      <rPr>
        <sz val="9"/>
        <rFont val="宋体"/>
        <family val="0"/>
      </rPr>
      <t>。</t>
    </r>
  </si>
  <si>
    <r>
      <t xml:space="preserve">         20'GP</t>
    </r>
    <r>
      <rPr>
        <sz val="9"/>
        <rFont val="宋体"/>
        <family val="0"/>
      </rPr>
      <t>货重超过</t>
    </r>
    <r>
      <rPr>
        <sz val="9"/>
        <rFont val="Arial"/>
        <family val="2"/>
      </rPr>
      <t>18000KGS</t>
    </r>
    <r>
      <rPr>
        <sz val="9"/>
        <rFont val="宋体"/>
        <family val="0"/>
      </rPr>
      <t>另行加收超重费</t>
    </r>
    <r>
      <rPr>
        <sz val="9"/>
        <rFont val="Arial"/>
        <family val="2"/>
      </rPr>
      <t>USD100(</t>
    </r>
    <r>
      <rPr>
        <sz val="9"/>
        <rFont val="宋体"/>
        <family val="0"/>
      </rPr>
      <t>以提单</t>
    </r>
    <r>
      <rPr>
        <sz val="9"/>
        <rFont val="Arial"/>
        <family val="2"/>
      </rPr>
      <t>/</t>
    </r>
    <r>
      <rPr>
        <sz val="9"/>
        <rFont val="宋体"/>
        <family val="0"/>
      </rPr>
      <t>进港重量逢高计算</t>
    </r>
    <r>
      <rPr>
        <sz val="9"/>
        <rFont val="Arial"/>
        <family val="2"/>
      </rPr>
      <t>)</t>
    </r>
  </si>
  <si>
    <r>
      <t xml:space="preserve">         </t>
    </r>
    <r>
      <rPr>
        <sz val="9"/>
        <rFont val="宋体"/>
        <family val="0"/>
      </rPr>
      <t>目的港</t>
    </r>
    <r>
      <rPr>
        <sz val="9"/>
        <rFont val="Arial"/>
        <family val="2"/>
      </rPr>
      <t>THC/</t>
    </r>
    <r>
      <rPr>
        <sz val="9"/>
        <rFont val="宋体"/>
        <family val="0"/>
      </rPr>
      <t>商品服务税到付</t>
    </r>
    <r>
      <rPr>
        <sz val="9"/>
        <rFont val="Arial"/>
        <family val="2"/>
      </rPr>
      <t>,</t>
    </r>
    <r>
      <rPr>
        <sz val="9"/>
        <rFont val="宋体"/>
        <family val="0"/>
      </rPr>
      <t>如需预付请在托单上注明</t>
    </r>
    <r>
      <rPr>
        <sz val="9"/>
        <rFont val="Arial"/>
        <family val="2"/>
      </rPr>
      <t>,ALL-IN</t>
    </r>
    <r>
      <rPr>
        <sz val="9"/>
        <rFont val="宋体"/>
        <family val="0"/>
      </rPr>
      <t>运价见下表。</t>
    </r>
  </si>
  <si>
    <r>
      <t xml:space="preserve">         </t>
    </r>
    <r>
      <rPr>
        <sz val="9"/>
        <rFont val="宋体"/>
        <family val="0"/>
      </rPr>
      <t>目的港换单费印度卢比</t>
    </r>
    <r>
      <rPr>
        <sz val="9"/>
        <rFont val="Arial"/>
        <family val="2"/>
      </rPr>
      <t>2000/</t>
    </r>
    <r>
      <rPr>
        <sz val="9"/>
        <rFont val="宋体"/>
        <family val="0"/>
      </rPr>
      <t>票</t>
    </r>
    <r>
      <rPr>
        <sz val="9"/>
        <rFont val="Arial"/>
        <family val="2"/>
      </rPr>
      <t>(</t>
    </r>
    <r>
      <rPr>
        <sz val="9"/>
        <rFont val="宋体"/>
        <family val="0"/>
      </rPr>
      <t>到付</t>
    </r>
    <r>
      <rPr>
        <sz val="9"/>
        <rFont val="Arial"/>
        <family val="2"/>
      </rPr>
      <t>)</t>
    </r>
  </si>
  <si>
    <r>
      <t>印度内陆点</t>
    </r>
    <r>
      <rPr>
        <sz val="9"/>
        <rFont val="Arial"/>
        <family val="2"/>
      </rPr>
      <t>(ICD)ALL-IN</t>
    </r>
    <r>
      <rPr>
        <sz val="9"/>
        <rFont val="宋体"/>
        <family val="0"/>
      </rPr>
      <t>价</t>
    </r>
  </si>
  <si>
    <r>
      <t xml:space="preserve">        </t>
    </r>
    <r>
      <rPr>
        <sz val="9"/>
        <rFont val="宋体"/>
        <family val="0"/>
      </rPr>
      <t>上述运价包含目的港</t>
    </r>
    <r>
      <rPr>
        <sz val="9"/>
        <rFont val="Arial"/>
        <family val="2"/>
      </rPr>
      <t>THC/</t>
    </r>
    <r>
      <rPr>
        <sz val="9"/>
        <rFont val="宋体"/>
        <family val="0"/>
      </rPr>
      <t>集装箱清洗费</t>
    </r>
    <r>
      <rPr>
        <sz val="9"/>
        <rFont val="Arial"/>
        <family val="2"/>
      </rPr>
      <t>(CONTAINER CLEANING CHARGE)/</t>
    </r>
    <r>
      <rPr>
        <sz val="9"/>
        <rFont val="宋体"/>
        <family val="0"/>
      </rPr>
      <t>铁路操作费</t>
    </r>
    <r>
      <rPr>
        <sz val="9"/>
        <rFont val="Arial"/>
        <family val="2"/>
      </rPr>
      <t>(INTER TERMINAL RAIL HANDLING),</t>
    </r>
    <r>
      <rPr>
        <sz val="9"/>
        <rFont val="宋体"/>
        <family val="0"/>
      </rPr>
      <t>商品服务税到付。</t>
    </r>
  </si>
  <si>
    <r>
      <t xml:space="preserve">        </t>
    </r>
    <r>
      <rPr>
        <sz val="9"/>
        <rFont val="宋体"/>
        <family val="0"/>
      </rPr>
      <t>订舱时请在托单上注明目的港费用预付</t>
    </r>
    <r>
      <rPr>
        <sz val="9"/>
        <rFont val="Arial"/>
        <family val="2"/>
      </rPr>
      <t>(DTH/CLN/ITR PREPAID)</t>
    </r>
    <r>
      <rPr>
        <sz val="9"/>
        <rFont val="宋体"/>
        <family val="0"/>
      </rPr>
      <t>。商品服务税如需预付</t>
    </r>
    <r>
      <rPr>
        <sz val="9"/>
        <rFont val="Arial"/>
        <family val="2"/>
      </rPr>
      <t>,</t>
    </r>
    <r>
      <rPr>
        <sz val="9"/>
        <rFont val="宋体"/>
        <family val="0"/>
      </rPr>
      <t>运价请逐票确认。</t>
    </r>
  </si>
  <si>
    <r>
      <t xml:space="preserve">        </t>
    </r>
    <r>
      <rPr>
        <sz val="9"/>
        <rFont val="宋体"/>
        <family val="0"/>
      </rPr>
      <t>目的港换单费印度卢比</t>
    </r>
    <r>
      <rPr>
        <sz val="9"/>
        <rFont val="Arial"/>
        <family val="2"/>
      </rPr>
      <t>2000/</t>
    </r>
    <r>
      <rPr>
        <sz val="9"/>
        <rFont val="宋体"/>
        <family val="0"/>
      </rPr>
      <t>票</t>
    </r>
    <r>
      <rPr>
        <sz val="9"/>
        <rFont val="Arial"/>
        <family val="2"/>
      </rPr>
      <t>(</t>
    </r>
    <r>
      <rPr>
        <sz val="9"/>
        <rFont val="宋体"/>
        <family val="0"/>
      </rPr>
      <t>到付</t>
    </r>
    <r>
      <rPr>
        <sz val="9"/>
        <rFont val="Arial"/>
        <family val="2"/>
      </rPr>
      <t>)</t>
    </r>
  </si>
  <si>
    <r>
      <t>澳新航线</t>
    </r>
    <r>
      <rPr>
        <b/>
        <sz val="11"/>
        <color indexed="9"/>
        <rFont val="Arial"/>
        <family val="2"/>
      </rPr>
      <t xml:space="preserve">(CKA) </t>
    </r>
    <r>
      <rPr>
        <b/>
        <sz val="11"/>
        <color indexed="9"/>
        <rFont val="宋体"/>
        <family val="0"/>
      </rPr>
      <t>每周二</t>
    </r>
    <r>
      <rPr>
        <b/>
        <sz val="11"/>
        <color indexed="9"/>
        <rFont val="Arial"/>
        <family val="2"/>
      </rPr>
      <t>(12:00)</t>
    </r>
    <r>
      <rPr>
        <b/>
        <sz val="11"/>
        <color indexed="9"/>
        <rFont val="宋体"/>
        <family val="0"/>
      </rPr>
      <t>截三开</t>
    </r>
  </si>
  <si>
    <t>MELBOURNE</t>
  </si>
  <si>
    <r>
      <t xml:space="preserve">1/3 </t>
    </r>
    <r>
      <rPr>
        <b/>
        <sz val="9"/>
        <rFont val="宋体"/>
        <family val="0"/>
      </rPr>
      <t>二期码头</t>
    </r>
    <r>
      <rPr>
        <b/>
        <sz val="9"/>
        <rFont val="Arial"/>
        <family val="2"/>
      </rPr>
      <t>,14</t>
    </r>
    <r>
      <rPr>
        <b/>
        <sz val="9"/>
        <rFont val="宋体"/>
        <family val="0"/>
      </rPr>
      <t>天</t>
    </r>
  </si>
  <si>
    <t>SYDNEY</t>
  </si>
  <si>
    <r>
      <t xml:space="preserve">1/3 </t>
    </r>
    <r>
      <rPr>
        <b/>
        <sz val="9"/>
        <rFont val="宋体"/>
        <family val="0"/>
      </rPr>
      <t>二期码头</t>
    </r>
    <r>
      <rPr>
        <b/>
        <sz val="9"/>
        <rFont val="Arial"/>
        <family val="2"/>
      </rPr>
      <t>,16</t>
    </r>
    <r>
      <rPr>
        <b/>
        <sz val="9"/>
        <rFont val="宋体"/>
        <family val="0"/>
      </rPr>
      <t>天</t>
    </r>
  </si>
  <si>
    <t>BRISBANE</t>
  </si>
  <si>
    <r>
      <t xml:space="preserve">1/3 </t>
    </r>
    <r>
      <rPr>
        <b/>
        <sz val="9"/>
        <rFont val="宋体"/>
        <family val="0"/>
      </rPr>
      <t>二期码头</t>
    </r>
    <r>
      <rPr>
        <b/>
        <sz val="9"/>
        <rFont val="Arial"/>
        <family val="2"/>
      </rPr>
      <t>,19</t>
    </r>
    <r>
      <rPr>
        <b/>
        <sz val="9"/>
        <rFont val="宋体"/>
        <family val="0"/>
      </rPr>
      <t>天</t>
    </r>
  </si>
  <si>
    <r>
      <t>备注</t>
    </r>
    <r>
      <rPr>
        <b/>
        <sz val="9"/>
        <rFont val="Arial"/>
        <family val="2"/>
      </rPr>
      <t>:20'GP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18000KGS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USD50(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</si>
  <si>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>1. THC RMB475/20' RMB750/40',</t>
    </r>
    <r>
      <rPr>
        <b/>
        <sz val="9"/>
        <rFont val="宋体"/>
        <family val="0"/>
      </rPr>
      <t>文件费</t>
    </r>
    <r>
      <rPr>
        <b/>
        <sz val="9"/>
        <rFont val="Arial"/>
        <family val="2"/>
      </rPr>
      <t>RMB200/BL</t>
    </r>
  </si>
  <si>
    <r>
      <t xml:space="preserve">2. </t>
    </r>
    <r>
      <rPr>
        <b/>
        <sz val="9"/>
        <rFont val="宋体"/>
        <family val="0"/>
      </rPr>
      <t>从</t>
    </r>
    <r>
      <rPr>
        <b/>
        <sz val="9"/>
        <rFont val="Arial"/>
        <family val="2"/>
      </rPr>
      <t>2010</t>
    </r>
    <r>
      <rPr>
        <b/>
        <sz val="9"/>
        <rFont val="宋体"/>
        <family val="0"/>
      </rPr>
      <t>年</t>
    </r>
    <r>
      <rPr>
        <b/>
        <sz val="9"/>
        <rFont val="Arial"/>
        <family val="2"/>
      </rPr>
      <t>4</t>
    </r>
    <r>
      <rPr>
        <b/>
        <sz val="9"/>
        <rFont val="宋体"/>
        <family val="0"/>
      </rPr>
      <t>月</t>
    </r>
    <r>
      <rPr>
        <b/>
        <sz val="9"/>
        <rFont val="Arial"/>
        <family val="2"/>
      </rPr>
      <t>26</t>
    </r>
    <r>
      <rPr>
        <b/>
        <sz val="9"/>
        <rFont val="宋体"/>
        <family val="0"/>
      </rPr>
      <t>日开始生效</t>
    </r>
  </si>
  <si>
    <r>
      <t>红海航线</t>
    </r>
    <r>
      <rPr>
        <b/>
        <sz val="11"/>
        <color indexed="9"/>
        <rFont val="Arial"/>
        <family val="2"/>
      </rPr>
      <t xml:space="preserve">(RES) </t>
    </r>
    <r>
      <rPr>
        <b/>
        <sz val="11"/>
        <color indexed="9"/>
        <rFont val="宋体"/>
        <family val="0"/>
      </rPr>
      <t>每周四截六开</t>
    </r>
  </si>
  <si>
    <t>JEDDAH</t>
  </si>
  <si>
    <r>
      <t xml:space="preserve">4/6 </t>
    </r>
    <r>
      <rPr>
        <b/>
        <sz val="9"/>
        <rFont val="宋体"/>
        <family val="0"/>
      </rPr>
      <t>大榭</t>
    </r>
    <r>
      <rPr>
        <b/>
        <sz val="9"/>
        <rFont val="Arial"/>
        <family val="2"/>
      </rPr>
      <t>,16</t>
    </r>
    <r>
      <rPr>
        <b/>
        <sz val="9"/>
        <rFont val="宋体"/>
        <family val="0"/>
      </rPr>
      <t>天</t>
    </r>
  </si>
  <si>
    <t>SOKHNA</t>
  </si>
  <si>
    <t>CY/FO</t>
  </si>
  <si>
    <r>
      <t xml:space="preserve">4/6 </t>
    </r>
    <r>
      <rPr>
        <b/>
        <sz val="9"/>
        <rFont val="宋体"/>
        <family val="0"/>
      </rPr>
      <t>大榭</t>
    </r>
    <r>
      <rPr>
        <b/>
        <sz val="9"/>
        <rFont val="Arial"/>
        <family val="2"/>
      </rPr>
      <t>,19</t>
    </r>
    <r>
      <rPr>
        <b/>
        <sz val="9"/>
        <rFont val="宋体"/>
        <family val="0"/>
      </rPr>
      <t>天</t>
    </r>
  </si>
  <si>
    <t>AQABA</t>
  </si>
  <si>
    <r>
      <t xml:space="preserve">4/6 </t>
    </r>
    <r>
      <rPr>
        <b/>
        <sz val="9"/>
        <rFont val="宋体"/>
        <family val="0"/>
      </rPr>
      <t>大榭</t>
    </r>
    <r>
      <rPr>
        <b/>
        <sz val="9"/>
        <rFont val="Arial"/>
        <family val="2"/>
      </rPr>
      <t>,22</t>
    </r>
    <r>
      <rPr>
        <b/>
        <sz val="9"/>
        <rFont val="宋体"/>
        <family val="0"/>
      </rPr>
      <t>天</t>
    </r>
  </si>
  <si>
    <r>
      <t>备注</t>
    </r>
    <r>
      <rPr>
        <b/>
        <sz val="9"/>
        <rFont val="Arial"/>
        <family val="2"/>
      </rPr>
      <t>:20'GP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14000KGS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USD50(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</si>
  <si>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 xml:space="preserve">        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18000KGS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USD100(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</si>
  <si>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>南非南美东直航</t>
    </r>
    <r>
      <rPr>
        <b/>
        <sz val="11"/>
        <color indexed="9"/>
        <rFont val="Arial"/>
        <family val="2"/>
      </rPr>
      <t xml:space="preserve">(ALX) </t>
    </r>
    <r>
      <rPr>
        <b/>
        <sz val="11"/>
        <color indexed="9"/>
        <rFont val="宋体"/>
        <family val="0"/>
      </rPr>
      <t>每周三截四开</t>
    </r>
  </si>
  <si>
    <t>DURBAN</t>
  </si>
  <si>
    <r>
      <t>19</t>
    </r>
    <r>
      <rPr>
        <b/>
        <sz val="9"/>
        <rFont val="宋体"/>
        <family val="0"/>
      </rPr>
      <t>天</t>
    </r>
  </si>
  <si>
    <t>RIO DE JANEIRO</t>
  </si>
  <si>
    <r>
      <t>29</t>
    </r>
    <r>
      <rPr>
        <b/>
        <sz val="9"/>
        <rFont val="宋体"/>
        <family val="0"/>
      </rPr>
      <t>天</t>
    </r>
  </si>
  <si>
    <t>SANTOS</t>
  </si>
  <si>
    <r>
      <t>30</t>
    </r>
    <r>
      <rPr>
        <b/>
        <sz val="9"/>
        <rFont val="宋体"/>
        <family val="0"/>
      </rPr>
      <t>天</t>
    </r>
  </si>
  <si>
    <t>BUENOS AIRES</t>
  </si>
  <si>
    <r>
      <t>34</t>
    </r>
    <r>
      <rPr>
        <b/>
        <sz val="9"/>
        <rFont val="宋体"/>
        <family val="0"/>
      </rPr>
      <t>天</t>
    </r>
  </si>
  <si>
    <t>MONTEVIDEO</t>
  </si>
  <si>
    <r>
      <t>35</t>
    </r>
    <r>
      <rPr>
        <b/>
        <sz val="9"/>
        <rFont val="宋体"/>
        <family val="0"/>
      </rPr>
      <t>天</t>
    </r>
  </si>
  <si>
    <t>RIO GRANDE</t>
  </si>
  <si>
    <r>
      <t>37</t>
    </r>
    <r>
      <rPr>
        <b/>
        <sz val="9"/>
        <rFont val="宋体"/>
        <family val="0"/>
      </rPr>
      <t>天</t>
    </r>
  </si>
  <si>
    <t>ITAJAI</t>
  </si>
  <si>
    <r>
      <t>39</t>
    </r>
    <r>
      <rPr>
        <b/>
        <sz val="9"/>
        <rFont val="宋体"/>
        <family val="0"/>
      </rPr>
      <t>天</t>
    </r>
  </si>
  <si>
    <r>
      <t>备注</t>
    </r>
    <r>
      <rPr>
        <b/>
        <sz val="9"/>
        <rFont val="Arial"/>
        <family val="2"/>
      </rPr>
      <t>:20'GP</t>
    </r>
    <r>
      <rPr>
        <b/>
        <sz val="9"/>
        <rFont val="宋体"/>
        <family val="0"/>
      </rPr>
      <t>货重</t>
    </r>
    <r>
      <rPr>
        <b/>
        <sz val="9"/>
        <rFont val="Arial"/>
        <family val="2"/>
      </rPr>
      <t>18000-21000KGS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USD300(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</si>
  <si>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r>
      <t xml:space="preserve">         20'GP</t>
    </r>
    <r>
      <rPr>
        <b/>
        <sz val="9"/>
        <rFont val="宋体"/>
        <family val="0"/>
      </rPr>
      <t>货重超过</t>
    </r>
    <r>
      <rPr>
        <b/>
        <sz val="9"/>
        <rFont val="Arial"/>
        <family val="2"/>
      </rPr>
      <t>21000KGS</t>
    </r>
    <r>
      <rPr>
        <b/>
        <sz val="9"/>
        <rFont val="宋体"/>
        <family val="0"/>
      </rPr>
      <t>加收超重费</t>
    </r>
    <r>
      <rPr>
        <b/>
        <sz val="9"/>
        <rFont val="Arial"/>
        <family val="2"/>
      </rPr>
      <t>USD500(</t>
    </r>
    <r>
      <rPr>
        <b/>
        <sz val="9"/>
        <rFont val="宋体"/>
        <family val="0"/>
      </rPr>
      <t>以提单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进港重量逢高计算</t>
    </r>
    <r>
      <rPr>
        <b/>
        <sz val="9"/>
        <rFont val="Arial"/>
        <family val="2"/>
      </rPr>
      <t>)</t>
    </r>
  </si>
  <si>
    <t>HMM WK16</t>
  </si>
  <si>
    <t>中东 5截7开 4月25日 （靠三期）</t>
  </si>
  <si>
    <t>目的港</t>
  </si>
  <si>
    <t>20 GP</t>
  </si>
  <si>
    <t>40 GP</t>
  </si>
  <si>
    <t>40 HQ</t>
  </si>
  <si>
    <t>DIR/VIA</t>
  </si>
  <si>
    <t>航程</t>
  </si>
  <si>
    <t>Dubai</t>
  </si>
  <si>
    <t>DIRECT</t>
  </si>
  <si>
    <t>13天</t>
  </si>
  <si>
    <t>B.Abbas</t>
  </si>
  <si>
    <t>VIA DUBAI</t>
  </si>
  <si>
    <t>15天</t>
  </si>
  <si>
    <t>Karachi(KICT)</t>
  </si>
  <si>
    <t>17天</t>
  </si>
  <si>
    <t>Damman</t>
  </si>
  <si>
    <t>25天</t>
  </si>
  <si>
    <t>UMM QASR</t>
  </si>
  <si>
    <t xml:space="preserve">VIA DUBAI  </t>
  </si>
  <si>
    <t>24天</t>
  </si>
  <si>
    <t>超重费</t>
  </si>
  <si>
    <t>标准</t>
  </si>
  <si>
    <t>14-18吨</t>
  </si>
  <si>
    <t>18-21.8吨</t>
  </si>
  <si>
    <t>21.8吨以上</t>
  </si>
  <si>
    <t>中东</t>
  </si>
  <si>
    <t>SAFMARINE WK 17</t>
  </si>
  <si>
    <t>每周船期:7/2  进二期码头</t>
  </si>
  <si>
    <t>DUBAI:</t>
  </si>
  <si>
    <t>7/2</t>
  </si>
  <si>
    <r>
      <t>1)</t>
    </r>
    <r>
      <rPr>
        <b/>
        <sz val="9"/>
        <color indexed="10"/>
        <rFont val="宋体"/>
        <family val="0"/>
      </rPr>
      <t>正本海单申请</t>
    </r>
    <r>
      <rPr>
        <b/>
        <sz val="9"/>
        <color indexed="10"/>
        <rFont val="MS Yahei"/>
        <family val="2"/>
      </rPr>
      <t>50/100</t>
    </r>
  </si>
  <si>
    <t>ABBAS:</t>
  </si>
  <si>
    <t>DAMMAM</t>
  </si>
  <si>
    <t>SHUWAIKH</t>
  </si>
  <si>
    <t>SHUAIBA</t>
  </si>
  <si>
    <t>SOHAR</t>
  </si>
  <si>
    <t>KHORRAMSHAHR</t>
  </si>
  <si>
    <t xml:space="preserve">CASE BY </t>
  </si>
  <si>
    <t>CASE BY</t>
  </si>
  <si>
    <t>20FT 限重 16TON含箱重</t>
  </si>
  <si>
    <t>CSAV WK16</t>
  </si>
  <si>
    <r>
      <t>GULF(</t>
    </r>
    <r>
      <rPr>
        <b/>
        <i/>
        <sz val="14"/>
        <color indexed="9"/>
        <rFont val="宋体"/>
        <family val="0"/>
      </rPr>
      <t>中东</t>
    </r>
    <r>
      <rPr>
        <b/>
        <i/>
        <sz val="14"/>
        <color indexed="9"/>
        <rFont val="Arial"/>
        <family val="2"/>
      </rPr>
      <t>)</t>
    </r>
  </si>
  <si>
    <r>
      <t xml:space="preserve">Port </t>
    </r>
    <r>
      <rPr>
        <sz val="11"/>
        <color indexed="9"/>
        <rFont val="宋体"/>
        <family val="0"/>
      </rPr>
      <t>港口</t>
    </r>
  </si>
  <si>
    <t>T/S</t>
  </si>
  <si>
    <t>DV20</t>
  </si>
  <si>
    <t>DV40</t>
  </si>
  <si>
    <t>船期</t>
  </si>
  <si>
    <t>T/T</t>
  </si>
  <si>
    <r>
      <t xml:space="preserve">Jebel Ali </t>
    </r>
    <r>
      <rPr>
        <sz val="9"/>
        <color indexed="8"/>
        <rFont val="宋体"/>
        <family val="0"/>
      </rPr>
      <t>迪拜</t>
    </r>
  </si>
  <si>
    <t>DIR</t>
  </si>
  <si>
    <t>7J2</t>
  </si>
  <si>
    <r>
      <t xml:space="preserve">Abu Dhabi </t>
    </r>
    <r>
      <rPr>
        <sz val="9"/>
        <color indexed="8"/>
        <rFont val="宋体"/>
        <family val="0"/>
      </rPr>
      <t>阿布扎比</t>
    </r>
  </si>
  <si>
    <t>JEA</t>
  </si>
  <si>
    <r>
      <t xml:space="preserve">Sharjah </t>
    </r>
    <r>
      <rPr>
        <sz val="9"/>
        <color indexed="8"/>
        <rFont val="宋体"/>
        <family val="0"/>
      </rPr>
      <t>沙加</t>
    </r>
  </si>
  <si>
    <t>Ajaman</t>
  </si>
  <si>
    <r>
      <t xml:space="preserve">Dammam </t>
    </r>
    <r>
      <rPr>
        <sz val="9"/>
        <color indexed="8"/>
        <rFont val="宋体"/>
        <family val="0"/>
      </rPr>
      <t>达曼</t>
    </r>
  </si>
  <si>
    <r>
      <t xml:space="preserve">Riyadh </t>
    </r>
    <r>
      <rPr>
        <sz val="9"/>
        <color indexed="8"/>
        <rFont val="宋体"/>
        <family val="0"/>
      </rPr>
      <t>利雅得</t>
    </r>
  </si>
  <si>
    <t>DMN</t>
  </si>
  <si>
    <r>
      <t xml:space="preserve">Banda Abbas </t>
    </r>
    <r>
      <rPr>
        <sz val="9"/>
        <color indexed="8"/>
        <rFont val="宋体"/>
        <family val="0"/>
      </rPr>
      <t>阿巴斯</t>
    </r>
    <r>
      <rPr>
        <sz val="9"/>
        <color indexed="8"/>
        <rFont val="Courier New"/>
        <family val="3"/>
      </rPr>
      <t xml:space="preserve"> </t>
    </r>
  </si>
  <si>
    <r>
      <t>Muscat</t>
    </r>
    <r>
      <rPr>
        <sz val="9"/>
        <color indexed="8"/>
        <rFont val="宋体"/>
        <family val="0"/>
      </rPr>
      <t>马斯科特</t>
    </r>
  </si>
  <si>
    <r>
      <t xml:space="preserve">Bahrain </t>
    </r>
    <r>
      <rPr>
        <sz val="9"/>
        <color indexed="8"/>
        <rFont val="宋体"/>
        <family val="0"/>
      </rPr>
      <t>巴林</t>
    </r>
  </si>
  <si>
    <r>
      <t xml:space="preserve">Doha </t>
    </r>
    <r>
      <rPr>
        <sz val="9"/>
        <color indexed="8"/>
        <rFont val="宋体"/>
        <family val="0"/>
      </rPr>
      <t>多哈</t>
    </r>
  </si>
  <si>
    <r>
      <t xml:space="preserve">Umm Qasrar </t>
    </r>
    <r>
      <rPr>
        <sz val="9"/>
        <color indexed="8"/>
        <rFont val="宋体"/>
        <family val="0"/>
      </rPr>
      <t>乌姆卡萨</t>
    </r>
  </si>
  <si>
    <r>
      <t xml:space="preserve">Kuwait </t>
    </r>
    <r>
      <rPr>
        <sz val="9"/>
        <color indexed="8"/>
        <rFont val="宋体"/>
        <family val="0"/>
      </rPr>
      <t>科威特</t>
    </r>
  </si>
  <si>
    <t>ISC(印巴)</t>
  </si>
  <si>
    <r>
      <t xml:space="preserve">Port </t>
    </r>
    <r>
      <rPr>
        <sz val="9"/>
        <color indexed="9"/>
        <rFont val="宋体"/>
        <family val="0"/>
      </rPr>
      <t>港口</t>
    </r>
  </si>
  <si>
    <r>
      <t xml:space="preserve">Chittagong </t>
    </r>
    <r>
      <rPr>
        <sz val="9"/>
        <color indexed="8"/>
        <rFont val="宋体"/>
        <family val="0"/>
      </rPr>
      <t>吉大港</t>
    </r>
  </si>
  <si>
    <t>CMB</t>
  </si>
  <si>
    <t>单票确认</t>
  </si>
  <si>
    <t>2J4</t>
  </si>
  <si>
    <r>
      <t xml:space="preserve">Dhaka </t>
    </r>
    <r>
      <rPr>
        <sz val="9"/>
        <color indexed="8"/>
        <rFont val="宋体"/>
        <family val="0"/>
      </rPr>
      <t>达卡</t>
    </r>
  </si>
  <si>
    <t>CTG</t>
  </si>
  <si>
    <r>
      <t xml:space="preserve">Nhava Sheva </t>
    </r>
    <r>
      <rPr>
        <sz val="9"/>
        <color indexed="8"/>
        <rFont val="宋体"/>
        <family val="0"/>
      </rPr>
      <t>那瓦什瓦</t>
    </r>
  </si>
  <si>
    <r>
      <t>Inland haulage charge(via MUN/NSAT</t>
    </r>
    <r>
      <rPr>
        <b/>
        <sz val="9"/>
        <color indexed="10"/>
        <rFont val="宋体"/>
        <family val="0"/>
      </rPr>
      <t>内陆转运费率</t>
    </r>
    <r>
      <rPr>
        <b/>
        <sz val="9"/>
        <color indexed="10"/>
        <rFont val="Courier New"/>
        <family val="3"/>
      </rPr>
      <t>):</t>
    </r>
    <r>
      <rPr>
        <b/>
        <sz val="9"/>
        <color indexed="10"/>
        <rFont val="宋体"/>
        <family val="0"/>
      </rPr>
      <t>除</t>
    </r>
    <r>
      <rPr>
        <b/>
        <sz val="9"/>
        <color indexed="10"/>
        <rFont val="Courier New"/>
        <family val="3"/>
      </rPr>
      <t>47</t>
    </r>
    <r>
      <rPr>
        <b/>
        <sz val="9"/>
        <color indexed="10"/>
        <rFont val="宋体"/>
        <family val="0"/>
      </rPr>
      <t>是</t>
    </r>
    <r>
      <rPr>
        <b/>
        <sz val="9"/>
        <color indexed="10"/>
        <rFont val="Courier New"/>
        <family val="3"/>
      </rPr>
      <t>USD</t>
    </r>
  </si>
  <si>
    <r>
      <t xml:space="preserve">Mundra </t>
    </r>
    <r>
      <rPr>
        <sz val="9"/>
        <color indexed="8"/>
        <rFont val="宋体"/>
        <family val="0"/>
      </rPr>
      <t>孟得拉</t>
    </r>
  </si>
  <si>
    <r>
      <t xml:space="preserve">Calcutta(Kolkata) </t>
    </r>
    <r>
      <rPr>
        <sz val="9"/>
        <color indexed="8"/>
        <rFont val="宋体"/>
        <family val="0"/>
      </rPr>
      <t>加尔各答</t>
    </r>
  </si>
  <si>
    <r>
      <t>Chennai/Madras /</t>
    </r>
    <r>
      <rPr>
        <sz val="9"/>
        <color indexed="8"/>
        <rFont val="宋体"/>
        <family val="0"/>
      </rPr>
      <t>马德拉斯</t>
    </r>
  </si>
  <si>
    <r>
      <t xml:space="preserve">Haldia </t>
    </r>
    <r>
      <rPr>
        <sz val="9"/>
        <color indexed="8"/>
        <rFont val="宋体"/>
        <family val="0"/>
      </rPr>
      <t>海尔迪亚</t>
    </r>
  </si>
  <si>
    <r>
      <t xml:space="preserve">Cochin </t>
    </r>
    <r>
      <rPr>
        <sz val="9"/>
        <color indexed="8"/>
        <rFont val="宋体"/>
        <family val="0"/>
      </rPr>
      <t>科钦</t>
    </r>
  </si>
  <si>
    <r>
      <t xml:space="preserve">Tuticorin </t>
    </r>
    <r>
      <rPr>
        <sz val="9"/>
        <color indexed="8"/>
        <rFont val="宋体"/>
        <family val="0"/>
      </rPr>
      <t>杜蒂格林</t>
    </r>
  </si>
  <si>
    <r>
      <t xml:space="preserve">Karachi(QICT) </t>
    </r>
    <r>
      <rPr>
        <sz val="9"/>
        <color indexed="8"/>
        <rFont val="宋体"/>
        <family val="0"/>
      </rPr>
      <t>卡拉奇</t>
    </r>
  </si>
  <si>
    <r>
      <t xml:space="preserve">Colombo </t>
    </r>
    <r>
      <rPr>
        <sz val="9"/>
        <color indexed="8"/>
        <rFont val="宋体"/>
        <family val="0"/>
      </rPr>
      <t>科伦坡</t>
    </r>
  </si>
  <si>
    <t>SEA(东南亚)</t>
  </si>
  <si>
    <t>2/4要接请提前单票确认</t>
  </si>
  <si>
    <r>
      <t xml:space="preserve">Bangkok </t>
    </r>
    <r>
      <rPr>
        <sz val="9"/>
        <color indexed="8"/>
        <rFont val="宋体"/>
        <family val="0"/>
      </rPr>
      <t>曼谷</t>
    </r>
  </si>
  <si>
    <t>PKG</t>
  </si>
  <si>
    <r>
      <t xml:space="preserve">Laem Chabang </t>
    </r>
    <r>
      <rPr>
        <sz val="9"/>
        <color indexed="8"/>
        <rFont val="宋体"/>
        <family val="0"/>
      </rPr>
      <t>林查班</t>
    </r>
    <r>
      <rPr>
        <sz val="9"/>
        <color indexed="8"/>
        <rFont val="Courier New"/>
        <family val="3"/>
      </rPr>
      <t xml:space="preserve"> </t>
    </r>
  </si>
  <si>
    <r>
      <t xml:space="preserve">Port Kelang(W) </t>
    </r>
    <r>
      <rPr>
        <sz val="9"/>
        <color indexed="8"/>
        <rFont val="宋体"/>
        <family val="0"/>
      </rPr>
      <t>巴生</t>
    </r>
  </si>
  <si>
    <r>
      <t xml:space="preserve">Pasir Gudang </t>
    </r>
    <r>
      <rPr>
        <sz val="9"/>
        <color indexed="8"/>
        <rFont val="宋体"/>
        <family val="0"/>
      </rPr>
      <t>巴西古当</t>
    </r>
  </si>
  <si>
    <r>
      <t xml:space="preserve">Penang </t>
    </r>
    <r>
      <rPr>
        <sz val="9"/>
        <color indexed="8"/>
        <rFont val="宋体"/>
        <family val="0"/>
      </rPr>
      <t>槟城</t>
    </r>
  </si>
  <si>
    <r>
      <t xml:space="preserve">JAKARTA(1/2) </t>
    </r>
    <r>
      <rPr>
        <sz val="9"/>
        <color indexed="8"/>
        <rFont val="宋体"/>
        <family val="0"/>
      </rPr>
      <t>雅加达</t>
    </r>
  </si>
  <si>
    <r>
      <t xml:space="preserve">Belawan </t>
    </r>
    <r>
      <rPr>
        <sz val="9"/>
        <color indexed="8"/>
        <rFont val="宋体"/>
        <family val="0"/>
      </rPr>
      <t>勿拉湾</t>
    </r>
  </si>
  <si>
    <r>
      <t xml:space="preserve">Semarag </t>
    </r>
    <r>
      <rPr>
        <sz val="9"/>
        <color indexed="8"/>
        <rFont val="宋体"/>
        <family val="0"/>
      </rPr>
      <t>三宝垄</t>
    </r>
  </si>
  <si>
    <r>
      <t xml:space="preserve">Surabaya </t>
    </r>
    <r>
      <rPr>
        <sz val="9"/>
        <color indexed="8"/>
        <rFont val="宋体"/>
        <family val="0"/>
      </rPr>
      <t>泗水</t>
    </r>
  </si>
  <si>
    <r>
      <t xml:space="preserve">Saigon </t>
    </r>
    <r>
      <rPr>
        <sz val="9"/>
        <color indexed="8"/>
        <rFont val="宋体"/>
        <family val="0"/>
      </rPr>
      <t>西贡</t>
    </r>
  </si>
  <si>
    <t>EUR(欧洲)</t>
  </si>
  <si>
    <t>7/2中东线也可以接，VIA JEA慢3-5天</t>
  </si>
  <si>
    <r>
      <t xml:space="preserve">Rotterdam </t>
    </r>
    <r>
      <rPr>
        <sz val="9"/>
        <color indexed="8"/>
        <rFont val="宋体"/>
        <family val="0"/>
      </rPr>
      <t>鹿特丹</t>
    </r>
  </si>
  <si>
    <t>NSA</t>
  </si>
  <si>
    <r>
      <t xml:space="preserve">Hamburg </t>
    </r>
    <r>
      <rPr>
        <sz val="9"/>
        <color indexed="8"/>
        <rFont val="宋体"/>
        <family val="0"/>
      </rPr>
      <t>汉堡</t>
    </r>
  </si>
  <si>
    <r>
      <t xml:space="preserve">Felixstowe </t>
    </r>
    <r>
      <rPr>
        <sz val="9"/>
        <color indexed="8"/>
        <rFont val="宋体"/>
        <family val="0"/>
      </rPr>
      <t>菲利克斯托</t>
    </r>
  </si>
  <si>
    <t>*以上运价需加SCC($10/20),PRS($21/42);</t>
  </si>
  <si>
    <r>
      <t>注</t>
    </r>
    <r>
      <rPr>
        <sz val="12"/>
        <color indexed="8"/>
        <rFont val="Courier New"/>
        <family val="3"/>
      </rPr>
      <t>:</t>
    </r>
  </si>
  <si>
    <r>
      <t>1.</t>
    </r>
    <r>
      <rPr>
        <b/>
        <sz val="12"/>
        <rFont val="宋体"/>
        <family val="0"/>
      </rPr>
      <t>以上运价均为</t>
    </r>
    <r>
      <rPr>
        <b/>
        <sz val="12"/>
        <rFont val="Times New Roman"/>
        <family val="1"/>
      </rPr>
      <t>ALL IN,UMM</t>
    </r>
    <r>
      <rPr>
        <b/>
        <sz val="12"/>
        <rFont val="宋体"/>
        <family val="0"/>
      </rPr>
      <t>已含</t>
    </r>
    <r>
      <rPr>
        <b/>
        <sz val="12"/>
        <rFont val="Times New Roman"/>
        <family val="1"/>
      </rPr>
      <t>DTHC</t>
    </r>
    <r>
      <rPr>
        <b/>
        <sz val="12"/>
        <rFont val="宋体"/>
        <family val="0"/>
      </rPr>
      <t>（</t>
    </r>
    <r>
      <rPr>
        <b/>
        <sz val="12"/>
        <rFont val="Times New Roman"/>
        <family val="1"/>
      </rPr>
      <t>USD131/172)</t>
    </r>
    <r>
      <rPr>
        <b/>
        <sz val="12"/>
        <rFont val="宋体"/>
        <family val="0"/>
      </rPr>
      <t>;</t>
    </r>
  </si>
  <si>
    <r>
      <t>2.</t>
    </r>
    <r>
      <rPr>
        <b/>
        <sz val="12"/>
        <rFont val="宋体"/>
        <family val="0"/>
      </rPr>
      <t>可承接所有印度内陆点</t>
    </r>
    <r>
      <rPr>
        <b/>
        <sz val="12"/>
        <rFont val="Times New Roman"/>
        <family val="1"/>
      </rPr>
      <t>,</t>
    </r>
    <r>
      <rPr>
        <b/>
        <sz val="12"/>
        <rFont val="宋体"/>
        <family val="0"/>
      </rPr>
      <t>印度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中东已包含14天免费用箱的费用，量大可申请！</t>
    </r>
  </si>
  <si>
    <r>
      <t>3.</t>
    </r>
    <r>
      <rPr>
        <b/>
        <sz val="12"/>
        <rFont val="宋体"/>
        <family val="0"/>
      </rPr>
      <t>以上运价有效期至</t>
    </r>
    <r>
      <rPr>
        <b/>
        <sz val="12"/>
        <rFont val="Times New Roman"/>
        <family val="1"/>
      </rPr>
      <t>2009/12/20</t>
    </r>
    <r>
      <rPr>
        <b/>
        <sz val="12"/>
        <rFont val="宋体"/>
        <family val="0"/>
      </rPr>
      <t>号止</t>
    </r>
    <r>
      <rPr>
        <b/>
        <sz val="12"/>
        <rFont val="Times New Roman"/>
        <family val="1"/>
      </rPr>
      <t>.</t>
    </r>
  </si>
  <si>
    <t>COSCO WK17</t>
  </si>
  <si>
    <r>
      <t xml:space="preserve">CSOCO红海：三截五开 </t>
    </r>
    <r>
      <rPr>
        <b/>
        <sz val="16"/>
        <color indexed="51"/>
        <rFont val="宋体"/>
        <family val="0"/>
      </rPr>
      <t>4月30日有效</t>
    </r>
  </si>
  <si>
    <t>JEDDAH: </t>
  </si>
  <si>
    <t>AQABA:</t>
  </si>
  <si>
    <t>SOKHNA:</t>
  </si>
  <si>
    <t>ADEN:</t>
  </si>
  <si>
    <t>SUDAN:</t>
  </si>
  <si>
    <t>HODEIDAH: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</si>
</sst>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97">
    <font>
      <sz val="12"/>
      <name val="宋体"/>
      <family val="0"/>
    </font>
    <font>
      <b/>
      <sz val="10"/>
      <color indexed="10"/>
      <name val="Courier New"/>
      <family val="3"/>
    </font>
    <font>
      <b/>
      <sz val="10"/>
      <color indexed="10"/>
      <name val="宋体"/>
      <family val="0"/>
    </font>
    <font>
      <b/>
      <sz val="10"/>
      <color indexed="10"/>
      <name val="MS Yahei"/>
      <family val="2"/>
    </font>
    <font>
      <b/>
      <sz val="9"/>
      <name val="Arial"/>
      <family val="2"/>
    </font>
    <font>
      <b/>
      <sz val="9"/>
      <name val="宋体"/>
      <family val="0"/>
    </font>
    <font>
      <b/>
      <sz val="9"/>
      <color indexed="10"/>
      <name val="Arial"/>
      <family val="2"/>
    </font>
    <font>
      <b/>
      <sz val="9"/>
      <color indexed="1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2"/>
      <name val="宋体"/>
      <family val="0"/>
    </font>
    <font>
      <b/>
      <sz val="11"/>
      <color indexed="9"/>
      <name val="Arial"/>
      <family val="2"/>
    </font>
    <font>
      <b/>
      <sz val="11"/>
      <color indexed="9"/>
      <name val="宋体"/>
      <family val="0"/>
    </font>
    <font>
      <b/>
      <sz val="9"/>
      <color indexed="10"/>
      <name val="MS Yahei"/>
      <family val="2"/>
    </font>
    <font>
      <b/>
      <i/>
      <sz val="14"/>
      <color indexed="9"/>
      <name val="宋体"/>
      <family val="0"/>
    </font>
    <font>
      <b/>
      <i/>
      <sz val="14"/>
      <color indexed="9"/>
      <name val="Arial"/>
      <family val="2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9"/>
      <color indexed="8"/>
      <name val="Courier New"/>
      <family val="3"/>
    </font>
    <font>
      <sz val="9"/>
      <color indexed="9"/>
      <name val="宋体"/>
      <family val="0"/>
    </font>
    <font>
      <b/>
      <sz val="9"/>
      <color indexed="10"/>
      <name val="Courier New"/>
      <family val="3"/>
    </font>
    <font>
      <sz val="12"/>
      <color indexed="8"/>
      <name val="Courier New"/>
      <family val="3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color indexed="51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22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宋体"/>
      <family val="0"/>
    </font>
    <font>
      <b/>
      <i/>
      <sz val="36"/>
      <name val="Arial Black"/>
      <family val="2"/>
    </font>
    <font>
      <b/>
      <sz val="12"/>
      <name val="Arial"/>
      <family val="2"/>
    </font>
    <font>
      <i/>
      <sz val="36"/>
      <name val="Arial Black"/>
      <family val="2"/>
    </font>
    <font>
      <b/>
      <i/>
      <sz val="36"/>
      <color indexed="9"/>
      <name val="Arial Black"/>
      <family val="2"/>
    </font>
    <font>
      <b/>
      <sz val="16"/>
      <name val="楷体_GB2312"/>
      <family val="3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Arial Black"/>
      <family val="2"/>
    </font>
    <font>
      <b/>
      <sz val="12"/>
      <color indexed="10"/>
      <name val="宋体"/>
      <family val="0"/>
    </font>
    <font>
      <b/>
      <i/>
      <sz val="22"/>
      <color indexed="9"/>
      <name val="Arial"/>
      <family val="2"/>
    </font>
    <font>
      <sz val="11"/>
      <color indexed="8"/>
      <name val="Courier New"/>
      <family val="3"/>
    </font>
    <font>
      <sz val="11"/>
      <name val="Arial Black"/>
      <family val="2"/>
    </font>
    <font>
      <sz val="12"/>
      <color indexed="10"/>
      <name val="Arial Black"/>
      <family val="2"/>
    </font>
    <font>
      <b/>
      <sz val="12"/>
      <color indexed="10"/>
      <name val="Courier New"/>
      <family val="3"/>
    </font>
    <font>
      <b/>
      <sz val="11"/>
      <color indexed="10"/>
      <name val="Arial Black"/>
      <family val="2"/>
    </font>
    <font>
      <b/>
      <sz val="11"/>
      <color indexed="10"/>
      <name val="Courier New"/>
      <family val="3"/>
    </font>
    <font>
      <b/>
      <sz val="11"/>
      <name val="黑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DotumChe"/>
      <family val="3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ourier New"/>
      <family val="3"/>
    </font>
    <font>
      <sz val="9"/>
      <color indexed="9"/>
      <name val="Times New Roman"/>
      <family val="1"/>
    </font>
    <font>
      <sz val="9"/>
      <color indexed="9"/>
      <name val="Courier New"/>
      <family val="3"/>
    </font>
    <font>
      <b/>
      <sz val="14"/>
      <color indexed="9"/>
      <name val="宋体"/>
      <family val="0"/>
    </font>
    <font>
      <b/>
      <sz val="14"/>
      <color indexed="9"/>
      <name val="Courier New"/>
      <family val="3"/>
    </font>
    <font>
      <b/>
      <sz val="9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Courier New"/>
      <family val="3"/>
    </font>
    <font>
      <b/>
      <sz val="9"/>
      <color indexed="12"/>
      <name val="Arial"/>
      <family val="2"/>
    </font>
    <font>
      <b/>
      <sz val="9"/>
      <color indexed="12"/>
      <name val="宋体"/>
      <family val="0"/>
    </font>
    <font>
      <b/>
      <sz val="8"/>
      <color indexed="12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 Black"/>
      <family val="2"/>
    </font>
    <font>
      <sz val="12"/>
      <color indexed="10"/>
      <name val="宋体"/>
      <family val="0"/>
    </font>
    <font>
      <b/>
      <sz val="10"/>
      <color indexed="10"/>
      <name val="Dotum"/>
      <family val="2"/>
    </font>
    <font>
      <b/>
      <sz val="16"/>
      <color indexed="9"/>
      <name val="宋体"/>
      <family val="0"/>
    </font>
    <font>
      <b/>
      <sz val="11"/>
      <color indexed="10"/>
      <name val="MS Yahei"/>
      <family val="2"/>
    </font>
    <font>
      <b/>
      <sz val="12"/>
      <color indexed="10"/>
      <name val="MS Yahei"/>
      <family val="2"/>
    </font>
    <font>
      <sz val="9"/>
      <name val="Times New Roman"/>
      <family val="1"/>
    </font>
    <font>
      <b/>
      <sz val="16"/>
      <color indexed="10"/>
      <name val="宋体"/>
      <family val="0"/>
    </font>
    <font>
      <sz val="12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b/>
      <sz val="10"/>
      <color indexed="9"/>
      <name val="Arial"/>
      <family val="2"/>
    </font>
    <font>
      <b/>
      <sz val="14"/>
      <color indexed="10"/>
      <name val="宋体"/>
      <family val="0"/>
    </font>
    <font>
      <b/>
      <sz val="12"/>
      <name val="Verdana"/>
      <family val="2"/>
    </font>
    <font>
      <b/>
      <sz val="10"/>
      <color indexed="10"/>
      <name val="Arial"/>
      <family val="2"/>
    </font>
    <font>
      <sz val="10"/>
      <color indexed="12"/>
      <name val="宋体"/>
      <family val="0"/>
    </font>
    <font>
      <b/>
      <sz val="12"/>
      <color indexed="8"/>
      <name val="Arial"/>
      <family val="2"/>
    </font>
    <font>
      <b/>
      <sz val="12"/>
      <color indexed="9"/>
      <name val="宋体"/>
      <family val="0"/>
    </font>
    <font>
      <b/>
      <sz val="9"/>
      <color indexed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9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2" borderId="0" xfId="0" applyFill="1" applyAlignment="1">
      <alignment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3" fillId="2" borderId="0" xfId="0" applyFont="1" applyFill="1" applyBorder="1" applyAlignment="1">
      <alignment/>
    </xf>
    <xf numFmtId="0" fontId="23" fillId="2" borderId="0" xfId="0" applyFont="1" applyFill="1" applyAlignment="1">
      <alignment horizontal="center"/>
    </xf>
    <xf numFmtId="0" fontId="34" fillId="2" borderId="0" xfId="0" applyFont="1" applyFill="1" applyAlignment="1">
      <alignment/>
    </xf>
    <xf numFmtId="0" fontId="35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9" fillId="2" borderId="1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40" fillId="2" borderId="1" xfId="26" applyFont="1" applyFill="1" applyBorder="1" applyAlignment="1">
      <alignment horizontal="center"/>
      <protection/>
    </xf>
    <xf numFmtId="0" fontId="40" fillId="2" borderId="3" xfId="26" applyFont="1" applyFill="1" applyBorder="1" applyAlignment="1">
      <alignment horizontal="center" vertical="center"/>
      <protection/>
    </xf>
    <xf numFmtId="0" fontId="40" fillId="2" borderId="3" xfId="26" applyFont="1" applyFill="1" applyBorder="1" applyAlignment="1">
      <alignment horizontal="center"/>
      <protection/>
    </xf>
    <xf numFmtId="0" fontId="40" fillId="2" borderId="2" xfId="26" applyFont="1" applyFill="1" applyBorder="1" applyAlignment="1">
      <alignment horizontal="center"/>
      <protection/>
    </xf>
    <xf numFmtId="0" fontId="40" fillId="2" borderId="4" xfId="26" applyFont="1" applyFill="1" applyBorder="1" applyAlignment="1">
      <alignment horizontal="center" vertical="center"/>
      <protection/>
    </xf>
    <xf numFmtId="0" fontId="39" fillId="2" borderId="5" xfId="0" applyFont="1" applyFill="1" applyBorder="1" applyAlignment="1">
      <alignment horizontal="center"/>
    </xf>
    <xf numFmtId="0" fontId="27" fillId="2" borderId="0" xfId="16" applyFill="1">
      <alignment vertical="center"/>
      <protection/>
    </xf>
    <xf numFmtId="0" fontId="2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right" vertical="center"/>
    </xf>
    <xf numFmtId="0" fontId="44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0" fontId="45" fillId="2" borderId="6" xfId="16" applyFont="1" applyFill="1" applyBorder="1" applyAlignment="1">
      <alignment/>
      <protection/>
    </xf>
    <xf numFmtId="0" fontId="46" fillId="2" borderId="7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8" fillId="2" borderId="0" xfId="0" applyFont="1" applyFill="1" applyAlignment="1">
      <alignment horizontal="right"/>
    </xf>
    <xf numFmtId="0" fontId="44" fillId="2" borderId="0" xfId="0" applyFont="1" applyFill="1" applyAlignment="1">
      <alignment/>
    </xf>
    <xf numFmtId="0" fontId="49" fillId="2" borderId="0" xfId="0" applyFont="1" applyFill="1" applyAlignment="1">
      <alignment horizontal="right"/>
    </xf>
    <xf numFmtId="0" fontId="49" fillId="2" borderId="0" xfId="0" applyNumberFormat="1" applyFont="1" applyFill="1" applyAlignment="1">
      <alignment horizontal="right"/>
    </xf>
    <xf numFmtId="0" fontId="49" fillId="2" borderId="0" xfId="0" applyFont="1" applyFill="1" applyAlignment="1">
      <alignment/>
    </xf>
    <xf numFmtId="0" fontId="50" fillId="2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/>
    </xf>
    <xf numFmtId="0" fontId="52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7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55" fillId="2" borderId="0" xfId="0" applyFont="1" applyFill="1" applyBorder="1" applyAlignment="1">
      <alignment/>
    </xf>
    <xf numFmtId="0" fontId="39" fillId="2" borderId="11" xfId="0" applyFont="1" applyFill="1" applyBorder="1" applyAlignment="1">
      <alignment horizontal="center"/>
    </xf>
    <xf numFmtId="49" fontId="56" fillId="2" borderId="12" xfId="0" applyNumberFormat="1" applyFont="1" applyFill="1" applyBorder="1" applyAlignment="1">
      <alignment horizontal="center" vertical="center"/>
    </xf>
    <xf numFmtId="49" fontId="56" fillId="2" borderId="13" xfId="0" applyNumberFormat="1" applyFont="1" applyFill="1" applyBorder="1" applyAlignment="1">
      <alignment horizontal="center" vertical="center"/>
    </xf>
    <xf numFmtId="49" fontId="56" fillId="2" borderId="14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57" fillId="3" borderId="4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 vertical="center"/>
    </xf>
    <xf numFmtId="0" fontId="57" fillId="3" borderId="3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/>
    </xf>
    <xf numFmtId="0" fontId="57" fillId="3" borderId="15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65" fillId="3" borderId="20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58" fillId="2" borderId="20" xfId="0" applyFont="1" applyFill="1" applyBorder="1" applyAlignment="1">
      <alignment horizontal="center"/>
    </xf>
    <xf numFmtId="0" fontId="58" fillId="2" borderId="2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58" fillId="2" borderId="23" xfId="0" applyFont="1" applyFill="1" applyBorder="1" applyAlignment="1">
      <alignment horizontal="center"/>
    </xf>
    <xf numFmtId="0" fontId="58" fillId="2" borderId="21" xfId="0" applyFont="1" applyFill="1" applyBorder="1" applyAlignment="1">
      <alignment horizontal="center" vertical="center"/>
    </xf>
    <xf numFmtId="0" fontId="58" fillId="2" borderId="24" xfId="0" applyFont="1" applyFill="1" applyBorder="1" applyAlignment="1">
      <alignment horizontal="center" vertical="center"/>
    </xf>
    <xf numFmtId="0" fontId="58" fillId="2" borderId="22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58" fillId="2" borderId="2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0" fontId="58" fillId="2" borderId="2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71" fillId="3" borderId="23" xfId="0" applyFont="1" applyFill="1" applyBorder="1" applyAlignment="1">
      <alignment horizontal="center" vertical="center"/>
    </xf>
    <xf numFmtId="0" fontId="65" fillId="3" borderId="23" xfId="0" applyFont="1" applyFill="1" applyBorder="1" applyAlignment="1">
      <alignment horizontal="center" vertical="center"/>
    </xf>
    <xf numFmtId="0" fontId="59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60" fillId="4" borderId="30" xfId="0" applyFont="1" applyFill="1" applyBorder="1" applyAlignment="1">
      <alignment horizontal="center" vertical="center"/>
    </xf>
    <xf numFmtId="0" fontId="61" fillId="4" borderId="31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/>
    </xf>
    <xf numFmtId="0" fontId="62" fillId="4" borderId="33" xfId="0" applyFont="1" applyFill="1" applyBorder="1" applyAlignment="1">
      <alignment horizontal="center"/>
    </xf>
    <xf numFmtId="0" fontId="62" fillId="4" borderId="34" xfId="0" applyFont="1" applyFill="1" applyBorder="1" applyAlignment="1">
      <alignment horizontal="center"/>
    </xf>
    <xf numFmtId="0" fontId="60" fillId="4" borderId="29" xfId="0" applyFont="1" applyFill="1" applyBorder="1" applyAlignment="1">
      <alignment horizontal="center" vertical="center"/>
    </xf>
    <xf numFmtId="0" fontId="59" fillId="4" borderId="35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60" fillId="4" borderId="34" xfId="0" applyFont="1" applyFill="1" applyBorder="1" applyAlignment="1">
      <alignment horizontal="center"/>
    </xf>
    <xf numFmtId="0" fontId="63" fillId="4" borderId="0" xfId="0" applyFont="1" applyFill="1" applyAlignment="1">
      <alignment/>
    </xf>
    <xf numFmtId="0" fontId="64" fillId="4" borderId="7" xfId="0" applyFont="1" applyFill="1" applyBorder="1" applyAlignment="1">
      <alignment horizontal="left" vertical="center"/>
    </xf>
    <xf numFmtId="0" fontId="16" fillId="4" borderId="6" xfId="16" applyFont="1" applyFill="1" applyBorder="1" applyAlignment="1">
      <alignment horizontal="left"/>
      <protection/>
    </xf>
    <xf numFmtId="0" fontId="63" fillId="4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63" fillId="4" borderId="0" xfId="0" applyFont="1" applyFill="1" applyBorder="1" applyAlignment="1">
      <alignment horizontal="center"/>
    </xf>
    <xf numFmtId="0" fontId="66" fillId="4" borderId="0" xfId="0" applyFont="1" applyFill="1" applyBorder="1" applyAlignment="1">
      <alignment horizontal="center" vertical="center"/>
    </xf>
    <xf numFmtId="0" fontId="66" fillId="2" borderId="0" xfId="0" applyFont="1" applyFill="1" applyBorder="1" applyAlignment="1">
      <alignment horizontal="center" vertical="center"/>
    </xf>
    <xf numFmtId="49" fontId="56" fillId="2" borderId="37" xfId="0" applyNumberFormat="1" applyFont="1" applyFill="1" applyBorder="1" applyAlignment="1">
      <alignment horizontal="center" vertical="center"/>
    </xf>
    <xf numFmtId="0" fontId="40" fillId="2" borderId="38" xfId="26" applyFont="1" applyFill="1" applyBorder="1" applyAlignment="1">
      <alignment horizontal="center"/>
      <protection/>
    </xf>
    <xf numFmtId="0" fontId="65" fillId="3" borderId="19" xfId="0" applyFont="1" applyFill="1" applyBorder="1" applyAlignment="1">
      <alignment horizontal="center" vertical="center"/>
    </xf>
    <xf numFmtId="0" fontId="65" fillId="3" borderId="3" xfId="0" applyFont="1" applyFill="1" applyBorder="1" applyAlignment="1">
      <alignment horizontal="center" vertical="center"/>
    </xf>
    <xf numFmtId="0" fontId="65" fillId="3" borderId="15" xfId="0" applyFont="1" applyFill="1" applyBorder="1" applyAlignment="1">
      <alignment horizontal="center" vertical="center"/>
    </xf>
    <xf numFmtId="0" fontId="71" fillId="3" borderId="15" xfId="0" applyFont="1" applyFill="1" applyBorder="1" applyAlignment="1">
      <alignment horizontal="center" vertical="center"/>
    </xf>
    <xf numFmtId="0" fontId="65" fillId="3" borderId="4" xfId="0" applyFont="1" applyFill="1" applyBorder="1" applyAlignment="1">
      <alignment horizontal="center" vertical="center"/>
    </xf>
    <xf numFmtId="0" fontId="40" fillId="2" borderId="39" xfId="26" applyFont="1" applyFill="1" applyBorder="1" applyAlignment="1">
      <alignment horizontal="center" vertical="center"/>
      <protection/>
    </xf>
    <xf numFmtId="0" fontId="40" fillId="2" borderId="40" xfId="26" applyFont="1" applyFill="1" applyBorder="1" applyAlignment="1">
      <alignment horizontal="center"/>
      <protection/>
    </xf>
    <xf numFmtId="0" fontId="67" fillId="4" borderId="28" xfId="0" applyFont="1" applyFill="1" applyBorder="1" applyAlignment="1">
      <alignment horizontal="center" vertical="center"/>
    </xf>
    <xf numFmtId="0" fontId="67" fillId="4" borderId="30" xfId="0" applyFont="1" applyFill="1" applyBorder="1" applyAlignment="1">
      <alignment horizontal="center" vertical="center"/>
    </xf>
    <xf numFmtId="0" fontId="67" fillId="4" borderId="41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/>
    </xf>
    <xf numFmtId="0" fontId="69" fillId="2" borderId="0" xfId="0" applyFont="1" applyFill="1" applyAlignment="1">
      <alignment/>
    </xf>
    <xf numFmtId="0" fontId="70" fillId="2" borderId="0" xfId="0" applyFont="1" applyFill="1" applyAlignment="1">
      <alignment/>
    </xf>
    <xf numFmtId="58" fontId="56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73" fillId="2" borderId="0" xfId="27" applyFont="1" applyFill="1">
      <alignment/>
      <protection/>
    </xf>
    <xf numFmtId="0" fontId="1" fillId="2" borderId="0" xfId="27" applyFont="1" applyFill="1" applyBorder="1" applyAlignment="1">
      <alignment horizontal="center"/>
      <protection/>
    </xf>
    <xf numFmtId="0" fontId="1" fillId="2" borderId="0" xfId="27" applyFont="1" applyFill="1" applyBorder="1" applyAlignment="1">
      <alignment horizontal="center" vertical="center"/>
      <protection/>
    </xf>
    <xf numFmtId="49" fontId="2" fillId="2" borderId="42" xfId="0" applyNumberFormat="1" applyFont="1" applyFill="1" applyBorder="1" applyAlignment="1">
      <alignment horizontal="center" vertical="center"/>
    </xf>
    <xf numFmtId="0" fontId="75" fillId="4" borderId="0" xfId="22" applyFont="1" applyFill="1" applyAlignment="1">
      <alignment horizontal="center" vertical="center"/>
      <protection/>
    </xf>
    <xf numFmtId="0" fontId="81" fillId="0" borderId="0" xfId="21" applyFont="1" applyAlignment="1">
      <alignment horizontal="center" vertical="center"/>
      <protection/>
    </xf>
    <xf numFmtId="0" fontId="21" fillId="2" borderId="2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71" fillId="3" borderId="19" xfId="0" applyFont="1" applyFill="1" applyBorder="1" applyAlignment="1">
      <alignment horizontal="center" vertical="center"/>
    </xf>
    <xf numFmtId="0" fontId="74" fillId="2" borderId="45" xfId="0" applyFont="1" applyFill="1" applyBorder="1" applyAlignment="1">
      <alignment horizontal="center"/>
    </xf>
    <xf numFmtId="0" fontId="74" fillId="2" borderId="46" xfId="0" applyFont="1" applyFill="1" applyBorder="1" applyAlignment="1">
      <alignment horizontal="center"/>
    </xf>
    <xf numFmtId="0" fontId="74" fillId="2" borderId="47" xfId="0" applyFont="1" applyFill="1" applyBorder="1" applyAlignment="1">
      <alignment horizontal="center"/>
    </xf>
    <xf numFmtId="0" fontId="67" fillId="4" borderId="48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18" fillId="2" borderId="0" xfId="27" applyFont="1" applyFill="1">
      <alignment/>
      <protection/>
    </xf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44" fillId="2" borderId="0" xfId="0" applyFont="1" applyFill="1" applyAlignment="1">
      <alignment/>
    </xf>
    <xf numFmtId="0" fontId="0" fillId="2" borderId="0" xfId="0" applyFont="1" applyFill="1" applyAlignment="1">
      <alignment horizontal="center" wrapText="1"/>
    </xf>
    <xf numFmtId="49" fontId="40" fillId="2" borderId="13" xfId="30" applyNumberFormat="1" applyFont="1" applyFill="1" applyBorder="1" applyAlignment="1">
      <alignment horizontal="center" vertical="center"/>
      <protection/>
    </xf>
    <xf numFmtId="0" fontId="76" fillId="2" borderId="0" xfId="18" applyFont="1" applyFill="1" applyAlignment="1">
      <alignment vertical="center"/>
      <protection/>
    </xf>
    <xf numFmtId="0" fontId="77" fillId="2" borderId="0" xfId="32" applyFont="1" applyFill="1" applyAlignment="1">
      <alignment vertical="center"/>
      <protection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45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60" fillId="4" borderId="48" xfId="0" applyFont="1" applyFill="1" applyBorder="1" applyAlignment="1">
      <alignment horizontal="center" vertical="center"/>
    </xf>
    <xf numFmtId="0" fontId="58" fillId="2" borderId="55" xfId="0" applyFont="1" applyFill="1" applyBorder="1" applyAlignment="1">
      <alignment horizontal="center" vertical="center"/>
    </xf>
    <xf numFmtId="58" fontId="58" fillId="2" borderId="56" xfId="0" applyNumberFormat="1" applyFont="1" applyFill="1" applyBorder="1" applyAlignment="1">
      <alignment horizontal="center" vertical="center"/>
    </xf>
    <xf numFmtId="0" fontId="44" fillId="2" borderId="22" xfId="20" applyFont="1" applyFill="1" applyBorder="1" applyAlignment="1">
      <alignment horizontal="center" vertical="center"/>
      <protection/>
    </xf>
    <xf numFmtId="0" fontId="44" fillId="2" borderId="43" xfId="20" applyFont="1" applyFill="1" applyBorder="1" applyAlignment="1">
      <alignment horizontal="center" vertical="center"/>
      <protection/>
    </xf>
    <xf numFmtId="0" fontId="44" fillId="2" borderId="57" xfId="20" applyFont="1" applyFill="1" applyBorder="1" applyAlignment="1">
      <alignment horizontal="center" vertical="center"/>
      <protection/>
    </xf>
    <xf numFmtId="0" fontId="58" fillId="2" borderId="58" xfId="0" applyFont="1" applyFill="1" applyBorder="1" applyAlignment="1">
      <alignment horizontal="center" vertical="center"/>
    </xf>
    <xf numFmtId="0" fontId="78" fillId="2" borderId="58" xfId="0" applyFont="1" applyFill="1" applyBorder="1" applyAlignment="1">
      <alignment horizontal="center" vertical="center"/>
    </xf>
    <xf numFmtId="0" fontId="58" fillId="2" borderId="59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/>
    </xf>
    <xf numFmtId="49" fontId="80" fillId="2" borderId="0" xfId="20" applyNumberFormat="1" applyFont="1" applyFill="1" applyBorder="1" applyAlignment="1">
      <alignment horizontal="left" vertical="center"/>
      <protection/>
    </xf>
    <xf numFmtId="0" fontId="0" fillId="2" borderId="0" xfId="20" applyFont="1" applyFill="1">
      <alignment vertical="center"/>
      <protection/>
    </xf>
    <xf numFmtId="0" fontId="0" fillId="2" borderId="0" xfId="20" applyFont="1" applyFill="1" applyAlignment="1">
      <alignment/>
      <protection/>
    </xf>
    <xf numFmtId="0" fontId="0" fillId="2" borderId="0" xfId="20" applyNumberFormat="1" applyFont="1" applyFill="1" applyAlignment="1">
      <alignment/>
      <protection/>
    </xf>
    <xf numFmtId="49" fontId="0" fillId="2" borderId="0" xfId="20" applyNumberFormat="1" applyFont="1" applyFill="1" applyAlignment="1">
      <alignment/>
      <protection/>
    </xf>
    <xf numFmtId="0" fontId="80" fillId="2" borderId="0" xfId="20" applyNumberFormat="1" applyFont="1" applyFill="1" applyBorder="1" applyAlignment="1">
      <alignment/>
      <protection/>
    </xf>
    <xf numFmtId="0" fontId="44" fillId="2" borderId="0" xfId="20" applyFont="1" applyFill="1">
      <alignment vertical="center"/>
      <protection/>
    </xf>
    <xf numFmtId="0" fontId="27" fillId="2" borderId="0" xfId="20" applyFill="1">
      <alignment vertical="center"/>
      <protection/>
    </xf>
    <xf numFmtId="0" fontId="82" fillId="2" borderId="3" xfId="20" applyFont="1" applyFill="1" applyBorder="1" applyAlignment="1">
      <alignment horizontal="center" vertical="center"/>
      <protection/>
    </xf>
    <xf numFmtId="0" fontId="63" fillId="4" borderId="3" xfId="20" applyFont="1" applyFill="1" applyBorder="1" applyAlignment="1">
      <alignment horizontal="center" vertical="center"/>
      <protection/>
    </xf>
    <xf numFmtId="0" fontId="23" fillId="2" borderId="0" xfId="20" applyFont="1" applyFill="1">
      <alignment vertical="center"/>
      <protection/>
    </xf>
    <xf numFmtId="0" fontId="44" fillId="2" borderId="57" xfId="20" applyFont="1" applyFill="1" applyBorder="1" applyAlignment="1">
      <alignment horizontal="center" vertical="center"/>
      <protection/>
    </xf>
    <xf numFmtId="49" fontId="44" fillId="2" borderId="3" xfId="20" applyNumberFormat="1" applyFont="1" applyFill="1" applyBorder="1" applyAlignment="1">
      <alignment horizontal="center" vertical="center"/>
      <protection/>
    </xf>
    <xf numFmtId="0" fontId="44" fillId="2" borderId="57" xfId="20" applyNumberFormat="1" applyFont="1" applyFill="1" applyBorder="1" applyAlignment="1">
      <alignment horizontal="center" vertical="center"/>
      <protection/>
    </xf>
    <xf numFmtId="0" fontId="44" fillId="2" borderId="3" xfId="20" applyFont="1" applyFill="1" applyBorder="1" applyAlignment="1">
      <alignment horizontal="center" vertical="center"/>
      <protection/>
    </xf>
    <xf numFmtId="0" fontId="47" fillId="0" borderId="3" xfId="17" applyFont="1" applyBorder="1" applyAlignment="1">
      <alignment horizontal="right" vertical="center"/>
      <protection/>
    </xf>
    <xf numFmtId="0" fontId="47" fillId="0" borderId="3" xfId="17" applyFont="1" applyFill="1" applyBorder="1" applyAlignment="1">
      <alignment horizontal="right" vertical="center"/>
      <protection/>
    </xf>
    <xf numFmtId="0" fontId="43" fillId="2" borderId="3" xfId="17" applyFont="1" applyFill="1" applyBorder="1" applyAlignment="1">
      <alignment horizontal="right" vertical="center"/>
      <protection/>
    </xf>
    <xf numFmtId="0" fontId="47" fillId="0" borderId="19" xfId="17" applyFont="1" applyFill="1" applyBorder="1" applyAlignment="1">
      <alignment horizontal="right" vertical="center"/>
      <protection/>
    </xf>
    <xf numFmtId="0" fontId="83" fillId="2" borderId="0" xfId="0" applyFont="1" applyFill="1" applyBorder="1" applyAlignment="1">
      <alignment/>
    </xf>
    <xf numFmtId="0" fontId="69" fillId="2" borderId="0" xfId="0" applyFont="1" applyFill="1" applyBorder="1" applyAlignment="1">
      <alignment/>
    </xf>
    <xf numFmtId="0" fontId="9" fillId="2" borderId="60" xfId="0" applyFont="1" applyFill="1" applyBorder="1" applyAlignment="1">
      <alignment/>
    </xf>
    <xf numFmtId="0" fontId="44" fillId="2" borderId="3" xfId="20" applyFont="1" applyFill="1" applyBorder="1" applyAlignment="1">
      <alignment horizontal="center" vertical="center"/>
      <protection/>
    </xf>
    <xf numFmtId="0" fontId="34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5" borderId="61" xfId="0" applyFont="1" applyFill="1" applyBorder="1" applyAlignment="1">
      <alignment/>
    </xf>
    <xf numFmtId="0" fontId="82" fillId="2" borderId="3" xfId="20" applyFont="1" applyFill="1" applyBorder="1" applyAlignment="1">
      <alignment horizontal="center"/>
      <protection/>
    </xf>
    <xf numFmtId="49" fontId="82" fillId="2" borderId="3" xfId="20" applyNumberFormat="1" applyFont="1" applyFill="1" applyBorder="1" applyAlignment="1">
      <alignment horizontal="center"/>
      <protection/>
    </xf>
    <xf numFmtId="0" fontId="84" fillId="2" borderId="3" xfId="20" applyNumberFormat="1" applyFont="1" applyFill="1" applyBorder="1" applyAlignment="1">
      <alignment horizontal="center"/>
      <protection/>
    </xf>
    <xf numFmtId="49" fontId="85" fillId="6" borderId="3" xfId="20" applyNumberFormat="1" applyFont="1" applyFill="1" applyBorder="1" applyAlignment="1">
      <alignment horizontal="center" vertical="center"/>
      <protection/>
    </xf>
    <xf numFmtId="0" fontId="85" fillId="6" borderId="3" xfId="20" applyFont="1" applyFill="1" applyBorder="1" applyAlignment="1">
      <alignment horizontal="center"/>
      <protection/>
    </xf>
    <xf numFmtId="0" fontId="82" fillId="2" borderId="39" xfId="20" applyFont="1" applyFill="1" applyBorder="1" applyAlignment="1">
      <alignment horizontal="center" vertical="center"/>
      <protection/>
    </xf>
    <xf numFmtId="0" fontId="84" fillId="2" borderId="39" xfId="20" applyNumberFormat="1" applyFont="1" applyFill="1" applyBorder="1" applyAlignment="1">
      <alignment horizontal="center"/>
      <protection/>
    </xf>
    <xf numFmtId="0" fontId="85" fillId="6" borderId="39" xfId="20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27" fillId="2" borderId="0" xfId="21" applyFill="1" applyBorder="1">
      <alignment vertical="center"/>
      <protection/>
    </xf>
    <xf numFmtId="49" fontId="86" fillId="2" borderId="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0" fillId="2" borderId="0" xfId="0" applyFont="1" applyFill="1" applyAlignment="1">
      <alignment/>
    </xf>
    <xf numFmtId="0" fontId="40" fillId="2" borderId="57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81" fillId="2" borderId="62" xfId="20" applyFont="1" applyFill="1" applyBorder="1" applyAlignment="1">
      <alignment horizontal="left" vertical="center"/>
      <protection/>
    </xf>
    <xf numFmtId="0" fontId="81" fillId="2" borderId="63" xfId="20" applyFont="1" applyFill="1" applyBorder="1" applyAlignment="1">
      <alignment horizontal="left" vertical="center"/>
      <protection/>
    </xf>
    <xf numFmtId="0" fontId="81" fillId="2" borderId="64" xfId="20" applyFont="1" applyFill="1" applyBorder="1" applyAlignment="1">
      <alignment horizontal="left" vertical="center"/>
      <protection/>
    </xf>
    <xf numFmtId="0" fontId="5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4" fillId="5" borderId="66" xfId="0" applyFont="1" applyFill="1" applyBorder="1" applyAlignment="1">
      <alignment/>
    </xf>
    <xf numFmtId="0" fontId="4" fillId="5" borderId="67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87" fillId="2" borderId="0" xfId="0" applyFont="1" applyFill="1" applyAlignment="1">
      <alignment/>
    </xf>
    <xf numFmtId="0" fontId="2" fillId="3" borderId="68" xfId="0" applyFont="1" applyFill="1" applyBorder="1" applyAlignment="1">
      <alignment horizontal="center"/>
    </xf>
    <xf numFmtId="0" fontId="88" fillId="2" borderId="0" xfId="0" applyFont="1" applyFill="1" applyAlignment="1">
      <alignment/>
    </xf>
    <xf numFmtId="0" fontId="2" fillId="2" borderId="0" xfId="28" applyFont="1" applyFill="1" applyBorder="1" applyAlignment="1">
      <alignment horizontal="left" vertical="center"/>
      <protection/>
    </xf>
    <xf numFmtId="0" fontId="0" fillId="4" borderId="67" xfId="27" applyFill="1" applyBorder="1">
      <alignment/>
      <protection/>
    </xf>
    <xf numFmtId="0" fontId="0" fillId="4" borderId="66" xfId="27" applyFill="1" applyBorder="1">
      <alignment/>
      <protection/>
    </xf>
    <xf numFmtId="0" fontId="63" fillId="4" borderId="61" xfId="27" applyFont="1" applyFill="1" applyBorder="1" applyAlignment="1">
      <alignment horizontal="center"/>
      <protection/>
    </xf>
    <xf numFmtId="49" fontId="40" fillId="2" borderId="14" xfId="30" applyNumberFormat="1" applyFont="1" applyFill="1" applyBorder="1" applyAlignment="1">
      <alignment horizontal="center" vertical="center"/>
      <protection/>
    </xf>
    <xf numFmtId="0" fontId="89" fillId="4" borderId="67" xfId="33" applyFont="1" applyFill="1" applyBorder="1" applyAlignment="1">
      <alignment horizontal="center"/>
      <protection/>
    </xf>
    <xf numFmtId="0" fontId="3" fillId="2" borderId="0" xfId="34" applyFont="1" applyFill="1" applyAlignment="1">
      <alignment horizontal="left" vertical="center"/>
      <protection/>
    </xf>
    <xf numFmtId="0" fontId="90" fillId="2" borderId="0" xfId="0" applyFont="1" applyFill="1" applyAlignment="1">
      <alignment/>
    </xf>
    <xf numFmtId="0" fontId="90" fillId="2" borderId="0" xfId="35" applyFont="1" applyFill="1" applyAlignment="1">
      <alignment horizontal="left" vertical="center"/>
      <protection/>
    </xf>
    <xf numFmtId="0" fontId="81" fillId="2" borderId="0" xfId="19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0" fontId="91" fillId="3" borderId="69" xfId="23" applyFont="1" applyFill="1" applyBorder="1" applyAlignment="1">
      <alignment horizontal="center" vertical="center"/>
      <protection/>
    </xf>
    <xf numFmtId="0" fontId="91" fillId="3" borderId="1" xfId="23" applyFont="1" applyFill="1" applyBorder="1" applyAlignment="1">
      <alignment horizontal="center" vertical="center"/>
      <protection/>
    </xf>
    <xf numFmtId="0" fontId="91" fillId="3" borderId="2" xfId="23" applyFont="1" applyFill="1" applyBorder="1" applyAlignment="1">
      <alignment horizontal="center" vertical="center"/>
      <protection/>
    </xf>
    <xf numFmtId="0" fontId="91" fillId="2" borderId="4" xfId="23" applyFont="1" applyFill="1" applyBorder="1" applyAlignment="1">
      <alignment horizontal="center" vertical="center"/>
      <protection/>
    </xf>
    <xf numFmtId="0" fontId="91" fillId="2" borderId="12" xfId="23" applyFont="1" applyFill="1" applyBorder="1" applyAlignment="1">
      <alignment horizontal="center" vertical="center"/>
      <protection/>
    </xf>
    <xf numFmtId="0" fontId="44" fillId="2" borderId="0" xfId="23" applyFont="1" applyFill="1" applyAlignment="1">
      <alignment vertical="center"/>
      <protection/>
    </xf>
    <xf numFmtId="0" fontId="14" fillId="2" borderId="0" xfId="24" applyFont="1" applyFill="1" applyAlignment="1">
      <alignment vertical="center"/>
      <protection/>
    </xf>
    <xf numFmtId="0" fontId="9" fillId="2" borderId="0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9" fillId="2" borderId="10" xfId="0" applyFont="1" applyFill="1" applyBorder="1" applyAlignment="1">
      <alignment/>
    </xf>
    <xf numFmtId="0" fontId="10" fillId="2" borderId="0" xfId="0" applyFont="1" applyFill="1" applyAlignment="1">
      <alignment/>
    </xf>
    <xf numFmtId="0" fontId="9" fillId="5" borderId="67" xfId="0" applyFont="1" applyFill="1" applyBorder="1" applyAlignment="1">
      <alignment/>
    </xf>
    <xf numFmtId="0" fontId="9" fillId="5" borderId="6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19" xfId="0" applyFont="1" applyFill="1" applyBorder="1" applyAlignment="1">
      <alignment/>
    </xf>
    <xf numFmtId="0" fontId="32" fillId="2" borderId="13" xfId="0" applyFont="1" applyFill="1" applyBorder="1" applyAlignment="1">
      <alignment/>
    </xf>
    <xf numFmtId="0" fontId="32" fillId="2" borderId="18" xfId="0" applyFont="1" applyFill="1" applyBorder="1" applyAlignment="1">
      <alignment/>
    </xf>
    <xf numFmtId="0" fontId="32" fillId="2" borderId="12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2" fillId="3" borderId="2" xfId="0" applyFont="1" applyFill="1" applyBorder="1" applyAlignment="1">
      <alignment/>
    </xf>
    <xf numFmtId="0" fontId="32" fillId="3" borderId="1" xfId="0" applyFont="1" applyFill="1" applyBorder="1" applyAlignment="1">
      <alignment/>
    </xf>
    <xf numFmtId="0" fontId="32" fillId="3" borderId="69" xfId="0" applyFont="1" applyFill="1" applyBorder="1" applyAlignment="1">
      <alignment/>
    </xf>
    <xf numFmtId="0" fontId="75" fillId="2" borderId="0" xfId="0" applyFont="1" applyFill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9" fillId="2" borderId="71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44" xfId="0" applyFill="1" applyBorder="1" applyAlignment="1">
      <alignment horizontal="center"/>
    </xf>
    <xf numFmtId="0" fontId="9" fillId="5" borderId="72" xfId="0" applyFont="1" applyFill="1" applyBorder="1" applyAlignment="1">
      <alignment horizontal="center"/>
    </xf>
    <xf numFmtId="0" fontId="9" fillId="5" borderId="70" xfId="0" applyFont="1" applyFill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44" xfId="0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5" fillId="2" borderId="0" xfId="16" applyFont="1" applyFill="1" applyBorder="1" applyAlignment="1">
      <alignment/>
      <protection/>
    </xf>
    <xf numFmtId="0" fontId="8" fillId="2" borderId="0" xfId="0" applyFont="1" applyFill="1" applyAlignment="1">
      <alignment/>
    </xf>
    <xf numFmtId="0" fontId="9" fillId="2" borderId="71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9" fillId="2" borderId="69" xfId="0" applyFont="1" applyFill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44" xfId="0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73" xfId="0" applyFont="1" applyFill="1" applyBorder="1" applyAlignment="1">
      <alignment/>
    </xf>
    <xf numFmtId="0" fontId="9" fillId="2" borderId="74" xfId="0" applyFont="1" applyFill="1" applyBorder="1" applyAlignment="1">
      <alignment/>
    </xf>
    <xf numFmtId="0" fontId="8" fillId="5" borderId="29" xfId="0" applyFont="1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41" xfId="0" applyFont="1" applyFill="1" applyBorder="1" applyAlignment="1">
      <alignment/>
    </xf>
    <xf numFmtId="0" fontId="8" fillId="5" borderId="7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75" xfId="0" applyFont="1" applyFill="1" applyBorder="1" applyAlignment="1">
      <alignment horizontal="center"/>
    </xf>
    <xf numFmtId="0" fontId="9" fillId="5" borderId="76" xfId="0" applyFont="1" applyFill="1" applyBorder="1" applyAlignment="1">
      <alignment horizontal="center"/>
    </xf>
    <xf numFmtId="0" fontId="8" fillId="5" borderId="77" xfId="0" applyFont="1" applyFill="1" applyBorder="1" applyAlignment="1">
      <alignment/>
    </xf>
    <xf numFmtId="0" fontId="9" fillId="5" borderId="72" xfId="0" applyFont="1" applyFill="1" applyBorder="1" applyAlignment="1">
      <alignment horizontal="center"/>
    </xf>
    <xf numFmtId="0" fontId="9" fillId="5" borderId="78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8" fillId="5" borderId="79" xfId="0" applyFont="1" applyFill="1" applyBorder="1" applyAlignment="1">
      <alignment/>
    </xf>
    <xf numFmtId="49" fontId="92" fillId="2" borderId="12" xfId="30" applyNumberFormat="1" applyFont="1" applyFill="1" applyBorder="1" applyAlignment="1">
      <alignment horizontal="center" vertical="center"/>
      <protection/>
    </xf>
    <xf numFmtId="0" fontId="7" fillId="2" borderId="0" xfId="0" applyFont="1" applyFill="1" applyAlignment="1">
      <alignment/>
    </xf>
    <xf numFmtId="0" fontId="8" fillId="2" borderId="74" xfId="0" applyFont="1" applyFill="1" applyBorder="1" applyAlignment="1">
      <alignment horizontal="center"/>
    </xf>
    <xf numFmtId="0" fontId="8" fillId="2" borderId="80" xfId="0" applyFont="1" applyFill="1" applyBorder="1" applyAlignment="1">
      <alignment/>
    </xf>
    <xf numFmtId="0" fontId="5" fillId="5" borderId="61" xfId="0" applyFont="1" applyFill="1" applyBorder="1" applyAlignment="1">
      <alignment/>
    </xf>
    <xf numFmtId="0" fontId="9" fillId="3" borderId="5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0" fillId="2" borderId="0" xfId="25" applyFont="1" applyFill="1" applyAlignment="1">
      <alignment vertical="center"/>
      <protection/>
    </xf>
    <xf numFmtId="0" fontId="91" fillId="2" borderId="19" xfId="25" applyFont="1" applyFill="1" applyBorder="1" applyAlignment="1">
      <alignment horizontal="center" vertical="center"/>
      <protection/>
    </xf>
    <xf numFmtId="0" fontId="91" fillId="2" borderId="18" xfId="25" applyFont="1" applyFill="1" applyBorder="1" applyAlignment="1">
      <alignment horizontal="center" vertical="center"/>
      <protection/>
    </xf>
    <xf numFmtId="0" fontId="91" fillId="2" borderId="3" xfId="25" applyFont="1" applyFill="1" applyBorder="1" applyAlignment="1">
      <alignment horizontal="center" vertical="center"/>
      <protection/>
    </xf>
    <xf numFmtId="0" fontId="91" fillId="2" borderId="13" xfId="25" applyFont="1" applyFill="1" applyBorder="1" applyAlignment="1">
      <alignment horizontal="center" vertical="center"/>
      <protection/>
    </xf>
    <xf numFmtId="0" fontId="11" fillId="2" borderId="0" xfId="0" applyFont="1" applyFill="1" applyAlignment="1">
      <alignment/>
    </xf>
    <xf numFmtId="0" fontId="93" fillId="2" borderId="0" xfId="0" applyFont="1" applyFill="1" applyAlignment="1">
      <alignment/>
    </xf>
    <xf numFmtId="0" fontId="36" fillId="4" borderId="11" xfId="0" applyFont="1" applyFill="1" applyBorder="1" applyAlignment="1">
      <alignment horizontal="center"/>
    </xf>
    <xf numFmtId="0" fontId="36" fillId="4" borderId="71" xfId="0" applyFont="1" applyFill="1" applyBorder="1" applyAlignment="1">
      <alignment horizontal="center"/>
    </xf>
    <xf numFmtId="0" fontId="36" fillId="4" borderId="73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2" borderId="73" xfId="0" applyFont="1" applyFill="1" applyBorder="1" applyAlignment="1">
      <alignment/>
    </xf>
    <xf numFmtId="0" fontId="10" fillId="2" borderId="74" xfId="0" applyFont="1" applyFill="1" applyBorder="1" applyAlignment="1">
      <alignment/>
    </xf>
    <xf numFmtId="0" fontId="8" fillId="2" borderId="44" xfId="0" applyFont="1" applyFill="1" applyBorder="1" applyAlignment="1">
      <alignment/>
    </xf>
    <xf numFmtId="0" fontId="9" fillId="2" borderId="8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3" borderId="44" xfId="0" applyFont="1" applyFill="1" applyBorder="1" applyAlignment="1">
      <alignment horizontal="center"/>
    </xf>
    <xf numFmtId="0" fontId="9" fillId="3" borderId="70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78" xfId="0" applyFont="1" applyFill="1" applyBorder="1" applyAlignment="1">
      <alignment horizontal="center"/>
    </xf>
    <xf numFmtId="0" fontId="9" fillId="3" borderId="65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81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8" fillId="5" borderId="61" xfId="0" applyFont="1" applyFill="1" applyBorder="1" applyAlignment="1">
      <alignment/>
    </xf>
    <xf numFmtId="0" fontId="94" fillId="3" borderId="1" xfId="36" applyFont="1" applyFill="1" applyBorder="1" applyAlignment="1">
      <alignment horizontal="center" vertical="center"/>
      <protection/>
    </xf>
    <xf numFmtId="0" fontId="94" fillId="3" borderId="1" xfId="36" applyFont="1" applyFill="1" applyBorder="1" applyAlignment="1">
      <alignment horizontal="center" vertical="center" wrapText="1"/>
      <protection/>
    </xf>
    <xf numFmtId="0" fontId="94" fillId="3" borderId="2" xfId="36" applyFont="1" applyFill="1" applyBorder="1" applyAlignment="1">
      <alignment horizontal="center" vertical="center" wrapText="1"/>
      <protection/>
    </xf>
    <xf numFmtId="0" fontId="31" fillId="0" borderId="3" xfId="36" applyFont="1" applyBorder="1" applyAlignment="1">
      <alignment horizontal="center" vertical="center"/>
      <protection/>
    </xf>
    <xf numFmtId="0" fontId="31" fillId="0" borderId="13" xfId="36" applyFont="1" applyBorder="1" applyAlignment="1">
      <alignment horizontal="center" vertical="center"/>
      <protection/>
    </xf>
    <xf numFmtId="0" fontId="95" fillId="4" borderId="82" xfId="36" applyFont="1" applyFill="1" applyBorder="1" applyAlignment="1">
      <alignment horizontal="left" vertical="center"/>
      <protection/>
    </xf>
    <xf numFmtId="0" fontId="95" fillId="4" borderId="72" xfId="36" applyFont="1" applyFill="1" applyBorder="1" applyAlignment="1">
      <alignment horizontal="left" vertical="center"/>
      <protection/>
    </xf>
    <xf numFmtId="0" fontId="95" fillId="4" borderId="70" xfId="36" applyFont="1" applyFill="1" applyBorder="1" applyAlignment="1">
      <alignment horizontal="left" vertical="center"/>
      <protection/>
    </xf>
    <xf numFmtId="0" fontId="36" fillId="4" borderId="83" xfId="0" applyFont="1" applyFill="1" applyBorder="1" applyAlignment="1">
      <alignment horizontal="center"/>
    </xf>
    <xf numFmtId="0" fontId="36" fillId="4" borderId="6" xfId="0" applyFont="1" applyFill="1" applyBorder="1" applyAlignment="1">
      <alignment horizontal="center"/>
    </xf>
    <xf numFmtId="0" fontId="36" fillId="4" borderId="84" xfId="0" applyFont="1" applyFill="1" applyBorder="1" applyAlignment="1">
      <alignment horizontal="center"/>
    </xf>
    <xf numFmtId="0" fontId="36" fillId="4" borderId="10" xfId="0" applyFont="1" applyFill="1" applyBorder="1" applyAlignment="1">
      <alignment horizontal="center"/>
    </xf>
    <xf numFmtId="0" fontId="36" fillId="4" borderId="74" xfId="0" applyFont="1" applyFill="1" applyBorder="1" applyAlignment="1">
      <alignment horizontal="center"/>
    </xf>
    <xf numFmtId="0" fontId="31" fillId="0" borderId="4" xfId="36" applyFont="1" applyBorder="1" applyAlignment="1">
      <alignment horizontal="center" vertical="center"/>
      <protection/>
    </xf>
    <xf numFmtId="0" fontId="31" fillId="0" borderId="12" xfId="36" applyFont="1" applyBorder="1" applyAlignment="1">
      <alignment horizontal="center" vertical="center"/>
      <protection/>
    </xf>
    <xf numFmtId="0" fontId="92" fillId="2" borderId="3" xfId="37" applyFont="1" applyFill="1" applyBorder="1" applyAlignment="1">
      <alignment horizontal="center" vertical="center"/>
      <protection/>
    </xf>
    <xf numFmtId="0" fontId="40" fillId="3" borderId="85" xfId="31" applyFont="1" applyFill="1" applyBorder="1" applyAlignment="1">
      <alignment horizontal="center" vertical="center"/>
      <protection/>
    </xf>
    <xf numFmtId="0" fontId="40" fillId="3" borderId="86" xfId="31" applyFont="1" applyFill="1" applyBorder="1" applyAlignment="1">
      <alignment horizontal="center" vertical="center"/>
      <protection/>
    </xf>
    <xf numFmtId="0" fontId="40" fillId="3" borderId="87" xfId="31" applyFont="1" applyFill="1" applyBorder="1" applyAlignment="1">
      <alignment horizontal="center" vertical="center"/>
      <protection/>
    </xf>
    <xf numFmtId="0" fontId="67" fillId="4" borderId="68" xfId="27" applyFont="1" applyFill="1" applyBorder="1" applyAlignment="1">
      <alignment horizontal="center" vertical="center"/>
      <protection/>
    </xf>
    <xf numFmtId="0" fontId="56" fillId="2" borderId="42" xfId="29" applyFont="1" applyFill="1" applyBorder="1" applyAlignment="1">
      <alignment horizontal="center" vertical="center"/>
      <protection/>
    </xf>
    <xf numFmtId="0" fontId="56" fillId="2" borderId="49" xfId="29" applyFont="1" applyFill="1" applyBorder="1" applyAlignment="1">
      <alignment horizontal="center" vertical="center"/>
      <protection/>
    </xf>
    <xf numFmtId="58" fontId="56" fillId="2" borderId="88" xfId="29" applyNumberFormat="1" applyFont="1" applyFill="1" applyBorder="1" applyAlignment="1">
      <alignment horizontal="center" vertical="center"/>
      <protection/>
    </xf>
    <xf numFmtId="0" fontId="96" fillId="4" borderId="89" xfId="27" applyFont="1" applyFill="1" applyBorder="1" applyAlignment="1">
      <alignment horizontal="center"/>
      <protection/>
    </xf>
    <xf numFmtId="0" fontId="67" fillId="4" borderId="90" xfId="27" applyFont="1" applyFill="1" applyBorder="1" applyAlignment="1">
      <alignment horizontal="center"/>
      <protection/>
    </xf>
    <xf numFmtId="0" fontId="56" fillId="2" borderId="91" xfId="29" applyFont="1" applyFill="1" applyBorder="1" applyAlignment="1">
      <alignment horizontal="center" vertical="center"/>
      <protection/>
    </xf>
    <xf numFmtId="0" fontId="92" fillId="2" borderId="19" xfId="37" applyFont="1" applyFill="1" applyBorder="1" applyAlignment="1">
      <alignment horizontal="center" vertical="center"/>
      <protection/>
    </xf>
    <xf numFmtId="0" fontId="92" fillId="2" borderId="4" xfId="37" applyFont="1" applyFill="1" applyBorder="1" applyAlignment="1">
      <alignment horizontal="center" vertical="center"/>
      <protection/>
    </xf>
    <xf numFmtId="0" fontId="36" fillId="4" borderId="0" xfId="0" applyFont="1" applyFill="1" applyBorder="1" applyAlignment="1">
      <alignment horizontal="center"/>
    </xf>
    <xf numFmtId="0" fontId="2" fillId="2" borderId="9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3" xfId="0" applyFont="1" applyFill="1" applyBorder="1" applyAlignment="1">
      <alignment horizontal="center"/>
    </xf>
    <xf numFmtId="0" fontId="2" fillId="2" borderId="94" xfId="27" applyFont="1" applyFill="1" applyBorder="1" applyAlignment="1">
      <alignment horizontal="left"/>
      <protection/>
    </xf>
    <xf numFmtId="0" fontId="1" fillId="2" borderId="95" xfId="27" applyFont="1" applyFill="1" applyBorder="1" applyAlignment="1">
      <alignment horizontal="left"/>
      <protection/>
    </xf>
    <xf numFmtId="0" fontId="1" fillId="2" borderId="95" xfId="27" applyFont="1" applyFill="1" applyBorder="1" applyAlignment="1">
      <alignment horizontal="left" vertical="center"/>
      <protection/>
    </xf>
    <xf numFmtId="0" fontId="1" fillId="2" borderId="96" xfId="27" applyFont="1" applyFill="1" applyBorder="1" applyAlignment="1">
      <alignment horizontal="left" vertical="center"/>
      <protection/>
    </xf>
    <xf numFmtId="0" fontId="65" fillId="3" borderId="22" xfId="0" applyFont="1" applyFill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65" fillId="3" borderId="26" xfId="0" applyFont="1" applyFill="1" applyBorder="1" applyAlignment="1">
      <alignment horizontal="center" vertical="center"/>
    </xf>
    <xf numFmtId="0" fontId="65" fillId="3" borderId="17" xfId="0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0" fontId="65" fillId="3" borderId="21" xfId="0" applyFont="1" applyFill="1" applyBorder="1" applyAlignment="1">
      <alignment horizontal="center" vertical="center"/>
    </xf>
    <xf numFmtId="0" fontId="71" fillId="3" borderId="3" xfId="0" applyFont="1" applyFill="1" applyBorder="1" applyAlignment="1">
      <alignment horizontal="center" vertical="center"/>
    </xf>
    <xf numFmtId="0" fontId="72" fillId="3" borderId="3" xfId="0" applyFont="1" applyFill="1" applyBorder="1" applyAlignment="1">
      <alignment horizontal="center" vertical="center"/>
    </xf>
    <xf numFmtId="0" fontId="75" fillId="4" borderId="3" xfId="0" applyFont="1" applyFill="1" applyBorder="1" applyAlignment="1">
      <alignment horizontal="center"/>
    </xf>
    <xf numFmtId="0" fontId="75" fillId="4" borderId="97" xfId="0" applyFont="1" applyFill="1" applyBorder="1" applyAlignment="1">
      <alignment horizontal="center"/>
    </xf>
  </cellXfs>
  <cellStyles count="30">
    <cellStyle name="Normal" xfId="0"/>
    <cellStyle name="Percent" xfId="15"/>
    <cellStyle name="常规_CSAV_2" xfId="16"/>
    <cellStyle name="常规_CSAV_5" xfId="17"/>
    <cellStyle name="常规_ESL_6" xfId="18"/>
    <cellStyle name="常规_ESL_9" xfId="19"/>
    <cellStyle name="常规_HMM" xfId="20"/>
    <cellStyle name="常规_SAFMARINE" xfId="21"/>
    <cellStyle name="常规_SAFMARINE_1" xfId="22"/>
    <cellStyle name="常规_SAFMARINE_3" xfId="23"/>
    <cellStyle name="常规_SAFMARINE_5" xfId="24"/>
    <cellStyle name="常规_SAFMARINE_6" xfId="25"/>
    <cellStyle name="常规_Sheet1" xfId="26"/>
    <cellStyle name="常规_Sheet1_2" xfId="27"/>
    <cellStyle name="常规_UASC_10" xfId="28"/>
    <cellStyle name="常规_UASC_11" xfId="29"/>
    <cellStyle name="常规_UASC_12" xfId="30"/>
    <cellStyle name="常规_UASC_17" xfId="31"/>
    <cellStyle name="常规_UASC_22" xfId="32"/>
    <cellStyle name="常规_UASC_25" xfId="33"/>
    <cellStyle name="常规_UASC_28" xfId="34"/>
    <cellStyle name="常规_UASC_29" xfId="35"/>
    <cellStyle name="常规_UASC_30" xfId="36"/>
    <cellStyle name="常规_UASC_31" xfId="37"/>
    <cellStyle name="Hyperlink" xfId="38"/>
    <cellStyle name="Currency" xfId="39"/>
    <cellStyle name="Currency [0]" xfId="40"/>
    <cellStyle name="Comma" xfId="41"/>
    <cellStyle name="Comma [0]" xfId="42"/>
    <cellStyle name="Followed Hyperlink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57150" y="0"/>
          <a:ext cx="80295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6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9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67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742950</xdr:colOff>
      <xdr:row>0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0" y="0"/>
          <a:ext cx="8124825" cy="0"/>
          <a:chOff x="0" y="0"/>
          <a:chExt cx="962" cy="155"/>
        </a:xfrm>
        <a:solidFill>
          <a:srgbClr val="FFFFFF"/>
        </a:solidFill>
      </xdr:grpSpPr>
      <xdr:grpSp>
        <xdr:nvGrpSpPr>
          <xdr:cNvPr id="4" name="Group 5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5" name="Group 6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8" name="Line 9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5</xdr:row>
      <xdr:rowOff>247650</xdr:rowOff>
    </xdr:from>
    <xdr:to>
      <xdr:col>3</xdr:col>
      <xdr:colOff>333375</xdr:colOff>
      <xdr:row>6</xdr:row>
      <xdr:rowOff>171450</xdr:rowOff>
    </xdr:to>
    <xdr:sp>
      <xdr:nvSpPr>
        <xdr:cNvPr id="9" name="AutoShape 14"/>
        <xdr:cNvSpPr>
          <a:spLocks/>
        </xdr:cNvSpPr>
      </xdr:nvSpPr>
      <xdr:spPr>
        <a:xfrm>
          <a:off x="2562225" y="1209675"/>
          <a:ext cx="120967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438150</xdr:colOff>
      <xdr:row>17</xdr:row>
      <xdr:rowOff>19050</xdr:rowOff>
    </xdr:from>
    <xdr:to>
      <xdr:col>2</xdr:col>
      <xdr:colOff>819150</xdr:colOff>
      <xdr:row>17</xdr:row>
      <xdr:rowOff>219075</xdr:rowOff>
    </xdr:to>
    <xdr:sp>
      <xdr:nvSpPr>
        <xdr:cNvPr id="10" name="AutoShape 16"/>
        <xdr:cNvSpPr>
          <a:spLocks/>
        </xdr:cNvSpPr>
      </xdr:nvSpPr>
      <xdr:spPr>
        <a:xfrm>
          <a:off x="1847850" y="3343275"/>
          <a:ext cx="14668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CC00"/>
                </a:solidFill>
                <a:headEnd type="none"/>
                <a:tailEnd type="none"/>
              </a:ln>
              <a:solidFill>
                <a:srgbClr val="FFCC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0" y="0"/>
          <a:ext cx="9505950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6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9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514350</xdr:colOff>
      <xdr:row>68</xdr:row>
      <xdr:rowOff>180975</xdr:rowOff>
    </xdr:from>
    <xdr:to>
      <xdr:col>6</xdr:col>
      <xdr:colOff>381000</xdr:colOff>
      <xdr:row>69</xdr:row>
      <xdr:rowOff>180975</xdr:rowOff>
    </xdr:to>
    <xdr:sp>
      <xdr:nvSpPr>
        <xdr:cNvPr id="8" name="AutoShape 10"/>
        <xdr:cNvSpPr>
          <a:spLocks/>
        </xdr:cNvSpPr>
      </xdr:nvSpPr>
      <xdr:spPr>
        <a:xfrm>
          <a:off x="5105400" y="13496925"/>
          <a:ext cx="1276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1</xdr:col>
      <xdr:colOff>666750</xdr:colOff>
      <xdr:row>101</xdr:row>
      <xdr:rowOff>0</xdr:rowOff>
    </xdr:from>
    <xdr:to>
      <xdr:col>3</xdr:col>
      <xdr:colOff>628650</xdr:colOff>
      <xdr:row>101</xdr:row>
      <xdr:rowOff>180975</xdr:rowOff>
    </xdr:to>
    <xdr:sp>
      <xdr:nvSpPr>
        <xdr:cNvPr id="9" name="AutoShape 11"/>
        <xdr:cNvSpPr>
          <a:spLocks/>
        </xdr:cNvSpPr>
      </xdr:nvSpPr>
      <xdr:spPr>
        <a:xfrm>
          <a:off x="2190750" y="19916775"/>
          <a:ext cx="145732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323850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9820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90963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542925</xdr:colOff>
      <xdr:row>4</xdr:row>
      <xdr:rowOff>19050</xdr:rowOff>
    </xdr:from>
    <xdr:to>
      <xdr:col>5</xdr:col>
      <xdr:colOff>447675</xdr:colOff>
      <xdr:row>4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4600575" y="1323975"/>
          <a:ext cx="127635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99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1333500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846772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10</xdr:col>
      <xdr:colOff>304800</xdr:colOff>
      <xdr:row>0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266700" y="0"/>
          <a:ext cx="7762875" cy="0"/>
          <a:chOff x="0" y="0"/>
          <a:chExt cx="962" cy="155"/>
        </a:xfrm>
        <a:solidFill>
          <a:srgbClr val="FFFFFF"/>
        </a:solidFill>
      </xdr:grpSpPr>
      <xdr:grpSp>
        <xdr:nvGrpSpPr>
          <xdr:cNvPr id="3" name="Group 10"/>
          <xdr:cNvGrpSpPr>
            <a:grpSpLocks/>
          </xdr:cNvGrpSpPr>
        </xdr:nvGrpSpPr>
        <xdr:grpSpPr>
          <a:xfrm>
            <a:off x="0" y="68"/>
            <a:ext cx="962" cy="87"/>
            <a:chOff x="0" y="0"/>
            <a:chExt cx="962" cy="87"/>
          </a:xfrm>
          <a:solidFill>
            <a:srgbClr val="FFFFFF"/>
          </a:solidFill>
        </xdr:grpSpPr>
        <xdr:grpSp>
          <xdr:nvGrpSpPr>
            <xdr:cNvPr id="4" name="Group 11"/>
            <xdr:cNvGrpSpPr>
              <a:grpSpLocks/>
            </xdr:cNvGrpSpPr>
          </xdr:nvGrpSpPr>
          <xdr:grpSpPr>
            <a:xfrm>
              <a:off x="457" y="21"/>
              <a:ext cx="387" cy="66"/>
              <a:chOff x="0" y="0"/>
              <a:chExt cx="387" cy="60"/>
            </a:xfrm>
            <a:solidFill>
              <a:srgbClr val="FFFFFF"/>
            </a:solidFill>
          </xdr:grpSpPr>
        </xdr:grpSp>
        <xdr:sp>
          <xdr:nvSpPr>
            <xdr:cNvPr id="7" name="Line 14"/>
            <xdr:cNvSpPr>
              <a:spLocks/>
            </xdr:cNvSpPr>
          </xdr:nvSpPr>
          <xdr:spPr>
            <a:xfrm>
              <a:off x="0" y="0"/>
              <a:ext cx="962" cy="2"/>
            </a:xfrm>
            <a:prstGeom prst="line">
              <a:avLst/>
            </a:prstGeom>
            <a:noFill/>
            <a:ln w="76200" cmpd="sng">
              <a:solidFill>
                <a:srgbClr val="003366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1"/>
  <sheetViews>
    <sheetView workbookViewId="0" topLeftCell="A1">
      <selection activeCell="F5" sqref="A5:IV7"/>
    </sheetView>
  </sheetViews>
  <sheetFormatPr defaultColWidth="9.00390625" defaultRowHeight="14.25"/>
  <cols>
    <col min="1" max="1" width="16.875" style="1" customWidth="1"/>
    <col min="2" max="3" width="15.875" style="1" customWidth="1"/>
    <col min="4" max="4" width="14.875" style="1" customWidth="1"/>
    <col min="5" max="5" width="14.125" style="1" customWidth="1"/>
    <col min="6" max="6" width="9.00390625" style="1" bestFit="1" customWidth="1"/>
    <col min="7" max="7" width="15.50390625" style="1" customWidth="1"/>
    <col min="8" max="253" width="9.00390625" style="1" bestFit="1" customWidth="1"/>
  </cols>
  <sheetData>
    <row r="1" spans="1:7" ht="14.25" customHeight="1">
      <c r="A1" s="401" t="s">
        <v>0</v>
      </c>
      <c r="B1" s="401"/>
      <c r="C1" s="401"/>
      <c r="D1" s="401"/>
      <c r="E1" s="401"/>
      <c r="F1" s="6"/>
      <c r="G1" s="6"/>
    </row>
    <row r="2" spans="1:8" ht="13.5" customHeight="1">
      <c r="A2" s="401"/>
      <c r="B2" s="401"/>
      <c r="C2" s="401"/>
      <c r="D2" s="401"/>
      <c r="E2" s="401"/>
      <c r="F2" s="6"/>
      <c r="G2" s="6"/>
      <c r="H2" s="2"/>
    </row>
    <row r="3" spans="1:8" ht="13.5" customHeight="1">
      <c r="A3" s="401"/>
      <c r="B3" s="401"/>
      <c r="C3" s="401"/>
      <c r="D3" s="401"/>
      <c r="E3" s="401"/>
      <c r="F3" s="6"/>
      <c r="G3" s="6"/>
      <c r="H3" s="2"/>
    </row>
    <row r="4" spans="1:8" ht="14.25" customHeight="1">
      <c r="A4" s="401"/>
      <c r="B4" s="401"/>
      <c r="C4" s="401"/>
      <c r="D4" s="401"/>
      <c r="E4" s="401"/>
      <c r="F4" s="9"/>
      <c r="G4" s="6"/>
      <c r="H4" s="2"/>
    </row>
    <row r="5" spans="1:8" ht="22.5" customHeight="1" thickBot="1">
      <c r="A5" s="126" t="s">
        <v>1</v>
      </c>
      <c r="B5" s="125"/>
      <c r="C5" s="124"/>
      <c r="D5" s="124"/>
      <c r="E5" s="124"/>
      <c r="F5" s="10"/>
      <c r="G5" s="184"/>
      <c r="H5" s="3"/>
    </row>
    <row r="6" spans="1:8" ht="15" customHeight="1">
      <c r="A6" s="140" t="s">
        <v>2</v>
      </c>
      <c r="B6" s="139" t="s">
        <v>3</v>
      </c>
      <c r="C6" s="139" t="s">
        <v>4</v>
      </c>
      <c r="D6" s="139" t="s">
        <v>5</v>
      </c>
      <c r="E6" s="138" t="s">
        <v>6</v>
      </c>
      <c r="F6" s="168"/>
      <c r="G6" s="165"/>
      <c r="H6" s="165"/>
    </row>
    <row r="7" spans="1:8" s="4" customFormat="1" ht="15.75" customHeight="1">
      <c r="A7" s="18" t="s">
        <v>7</v>
      </c>
      <c r="B7" s="68">
        <v>1270</v>
      </c>
      <c r="C7" s="69">
        <v>1975</v>
      </c>
      <c r="D7" s="68">
        <v>1975</v>
      </c>
      <c r="E7" s="61" t="s">
        <v>8</v>
      </c>
      <c r="F7" s="62" t="s">
        <v>9</v>
      </c>
      <c r="G7" s="259"/>
      <c r="H7" s="165"/>
    </row>
    <row r="8" spans="1:8" s="4" customFormat="1" ht="15.75" customHeight="1">
      <c r="A8" s="11" t="s">
        <v>10</v>
      </c>
      <c r="B8" s="67">
        <v>1100</v>
      </c>
      <c r="C8" s="67">
        <v>1950</v>
      </c>
      <c r="D8" s="67">
        <v>1950</v>
      </c>
      <c r="E8" s="60" t="s">
        <v>11</v>
      </c>
      <c r="F8" s="62" t="s">
        <v>9</v>
      </c>
      <c r="G8" s="1"/>
      <c r="H8" s="1"/>
    </row>
    <row r="9" spans="1:8" s="4" customFormat="1" ht="15.75" customHeight="1">
      <c r="A9" s="11" t="s">
        <v>12</v>
      </c>
      <c r="B9" s="67">
        <v>1300</v>
      </c>
      <c r="C9" s="67">
        <v>2300</v>
      </c>
      <c r="D9" s="67">
        <v>2300</v>
      </c>
      <c r="E9" s="60" t="s">
        <v>11</v>
      </c>
      <c r="F9" s="62" t="s">
        <v>9</v>
      </c>
      <c r="G9" s="1"/>
      <c r="H9" s="1"/>
    </row>
    <row r="10" spans="1:8" s="4" customFormat="1" ht="15.75" customHeight="1">
      <c r="A10" s="11" t="s">
        <v>13</v>
      </c>
      <c r="B10" s="66">
        <v>1550</v>
      </c>
      <c r="C10" s="66">
        <v>2425</v>
      </c>
      <c r="D10" s="66">
        <v>2425</v>
      </c>
      <c r="E10" s="60" t="s">
        <v>8</v>
      </c>
      <c r="F10" s="62" t="s">
        <v>9</v>
      </c>
      <c r="G10" s="1"/>
      <c r="H10" s="1"/>
    </row>
    <row r="11" spans="1:8" s="4" customFormat="1" ht="15.75" customHeight="1">
      <c r="A11" s="11" t="s">
        <v>14</v>
      </c>
      <c r="B11" s="66">
        <v>840</v>
      </c>
      <c r="C11" s="66">
        <v>1485</v>
      </c>
      <c r="D11" s="66">
        <v>1485</v>
      </c>
      <c r="E11" s="60" t="s">
        <v>15</v>
      </c>
      <c r="F11" s="62" t="s">
        <v>9</v>
      </c>
      <c r="G11" s="1"/>
      <c r="H11" s="1"/>
    </row>
    <row r="12" spans="1:8" s="4" customFormat="1" ht="15.75" customHeight="1">
      <c r="A12" s="11" t="s">
        <v>14</v>
      </c>
      <c r="B12" s="66">
        <v>840</v>
      </c>
      <c r="C12" s="66">
        <v>1450</v>
      </c>
      <c r="D12" s="66">
        <v>1450</v>
      </c>
      <c r="E12" s="60" t="s">
        <v>8</v>
      </c>
      <c r="F12" s="62" t="s">
        <v>9</v>
      </c>
      <c r="G12" s="1"/>
      <c r="H12" s="1"/>
    </row>
    <row r="13" spans="1:8" s="4" customFormat="1" ht="15.75" customHeight="1">
      <c r="A13" s="11" t="s">
        <v>16</v>
      </c>
      <c r="B13" s="66">
        <v>1250</v>
      </c>
      <c r="C13" s="66">
        <v>2025</v>
      </c>
      <c r="D13" s="66">
        <v>2025</v>
      </c>
      <c r="E13" s="60" t="s">
        <v>8</v>
      </c>
      <c r="F13" s="62" t="s">
        <v>9</v>
      </c>
      <c r="G13" s="1"/>
      <c r="H13" s="1"/>
    </row>
    <row r="14" spans="1:8" s="4" customFormat="1" ht="15.75" customHeight="1">
      <c r="A14" s="11" t="s">
        <v>17</v>
      </c>
      <c r="B14" s="66">
        <v>1375</v>
      </c>
      <c r="C14" s="66">
        <v>2275</v>
      </c>
      <c r="D14" s="66">
        <v>2275</v>
      </c>
      <c r="E14" s="60" t="s">
        <v>8</v>
      </c>
      <c r="F14" s="62" t="s">
        <v>9</v>
      </c>
      <c r="G14" s="1"/>
      <c r="H14" s="1"/>
    </row>
    <row r="15" spans="1:8" s="4" customFormat="1" ht="15.75" customHeight="1">
      <c r="A15" s="11" t="s">
        <v>18</v>
      </c>
      <c r="B15" s="66">
        <v>890</v>
      </c>
      <c r="C15" s="66">
        <v>1500</v>
      </c>
      <c r="D15" s="66">
        <v>1500</v>
      </c>
      <c r="E15" s="60" t="s">
        <v>8</v>
      </c>
      <c r="F15" s="62" t="s">
        <v>9</v>
      </c>
      <c r="G15" s="1"/>
      <c r="H15" s="1"/>
    </row>
    <row r="16" spans="1:8" s="4" customFormat="1" ht="15.75" customHeight="1">
      <c r="A16" s="11" t="s">
        <v>19</v>
      </c>
      <c r="B16" s="66">
        <v>1175</v>
      </c>
      <c r="C16" s="66">
        <v>2275</v>
      </c>
      <c r="D16" s="66">
        <v>2275</v>
      </c>
      <c r="E16" s="60" t="s">
        <v>8</v>
      </c>
      <c r="F16" s="62" t="s">
        <v>9</v>
      </c>
      <c r="G16" s="1"/>
      <c r="H16" s="1"/>
    </row>
    <row r="17" spans="1:8" s="4" customFormat="1" ht="15.75" customHeight="1">
      <c r="A17" s="11" t="s">
        <v>20</v>
      </c>
      <c r="B17" s="66">
        <v>1900</v>
      </c>
      <c r="C17" s="66">
        <v>3125</v>
      </c>
      <c r="D17" s="66">
        <v>3125</v>
      </c>
      <c r="E17" s="60" t="s">
        <v>8</v>
      </c>
      <c r="F17" s="62" t="s">
        <v>9</v>
      </c>
      <c r="G17" s="1"/>
      <c r="H17" s="1"/>
    </row>
    <row r="18" spans="1:8" s="4" customFormat="1" ht="15.75" customHeight="1">
      <c r="A18" s="11" t="s">
        <v>21</v>
      </c>
      <c r="B18" s="66">
        <v>1075</v>
      </c>
      <c r="C18" s="66">
        <v>2125</v>
      </c>
      <c r="D18" s="66">
        <v>2125</v>
      </c>
      <c r="E18" s="60" t="s">
        <v>8</v>
      </c>
      <c r="F18" s="62" t="s">
        <v>9</v>
      </c>
      <c r="G18" s="1"/>
      <c r="H18" s="1"/>
    </row>
    <row r="19" spans="1:6" s="4" customFormat="1" ht="15.75" customHeight="1">
      <c r="A19" s="11" t="s">
        <v>22</v>
      </c>
      <c r="B19" s="66">
        <v>1275</v>
      </c>
      <c r="C19" s="66">
        <v>2175</v>
      </c>
      <c r="D19" s="66">
        <v>2175</v>
      </c>
      <c r="E19" s="60" t="s">
        <v>8</v>
      </c>
      <c r="F19" s="62" t="s">
        <v>9</v>
      </c>
    </row>
    <row r="20" spans="1:6" s="4" customFormat="1" ht="15.75" customHeight="1">
      <c r="A20" s="11" t="s">
        <v>23</v>
      </c>
      <c r="B20" s="66">
        <v>825</v>
      </c>
      <c r="C20" s="66">
        <v>1450</v>
      </c>
      <c r="D20" s="66">
        <v>1450</v>
      </c>
      <c r="E20" s="60" t="s">
        <v>8</v>
      </c>
      <c r="F20" s="62" t="s">
        <v>9</v>
      </c>
    </row>
    <row r="21" spans="1:6" s="4" customFormat="1" ht="15.75" customHeight="1">
      <c r="A21" s="11" t="s">
        <v>24</v>
      </c>
      <c r="B21" s="66">
        <v>825</v>
      </c>
      <c r="C21" s="66">
        <v>1450</v>
      </c>
      <c r="D21" s="66">
        <v>1450</v>
      </c>
      <c r="E21" s="60" t="s">
        <v>8</v>
      </c>
      <c r="F21" s="62" t="s">
        <v>9</v>
      </c>
    </row>
    <row r="22" spans="1:6" s="4" customFormat="1" ht="15.75" customHeight="1">
      <c r="A22" s="11" t="s">
        <v>25</v>
      </c>
      <c r="B22" s="66">
        <v>1075</v>
      </c>
      <c r="C22" s="66">
        <v>1525</v>
      </c>
      <c r="D22" s="66">
        <v>1525</v>
      </c>
      <c r="E22" s="60" t="s">
        <v>8</v>
      </c>
      <c r="F22" s="62" t="s">
        <v>9</v>
      </c>
    </row>
    <row r="23" spans="1:6" s="4" customFormat="1" ht="15.75" customHeight="1">
      <c r="A23" s="11" t="s">
        <v>26</v>
      </c>
      <c r="B23" s="66" t="s">
        <v>27</v>
      </c>
      <c r="C23" s="66" t="s">
        <v>27</v>
      </c>
      <c r="D23" s="66" t="s">
        <v>27</v>
      </c>
      <c r="E23" s="60" t="s">
        <v>8</v>
      </c>
      <c r="F23" s="62" t="s">
        <v>9</v>
      </c>
    </row>
    <row r="24" spans="1:6" s="4" customFormat="1" ht="15.75" customHeight="1">
      <c r="A24" s="11" t="s">
        <v>28</v>
      </c>
      <c r="B24" s="66" t="s">
        <v>27</v>
      </c>
      <c r="C24" s="66" t="s">
        <v>27</v>
      </c>
      <c r="D24" s="66" t="s">
        <v>27</v>
      </c>
      <c r="E24" s="60" t="s">
        <v>8</v>
      </c>
      <c r="F24" s="62" t="s">
        <v>9</v>
      </c>
    </row>
    <row r="25" spans="1:6" s="4" customFormat="1" ht="15.75" customHeight="1">
      <c r="A25" s="11" t="s">
        <v>29</v>
      </c>
      <c r="B25" s="66" t="s">
        <v>27</v>
      </c>
      <c r="C25" s="66" t="s">
        <v>27</v>
      </c>
      <c r="D25" s="66" t="s">
        <v>27</v>
      </c>
      <c r="E25" s="60" t="s">
        <v>8</v>
      </c>
      <c r="F25" s="62" t="s">
        <v>9</v>
      </c>
    </row>
    <row r="26" spans="1:6" s="4" customFormat="1" ht="15.75" customHeight="1">
      <c r="A26" s="12" t="s">
        <v>30</v>
      </c>
      <c r="B26" s="65">
        <v>975</v>
      </c>
      <c r="C26" s="65">
        <v>1650</v>
      </c>
      <c r="D26" s="65">
        <v>1650</v>
      </c>
      <c r="E26" s="59" t="s">
        <v>8</v>
      </c>
      <c r="F26" s="62" t="s">
        <v>9</v>
      </c>
    </row>
    <row r="27" spans="1:6" s="4" customFormat="1" ht="15">
      <c r="A27" s="58"/>
      <c r="B27" s="145"/>
      <c r="C27" s="145"/>
      <c r="D27" s="145"/>
      <c r="E27" s="144"/>
      <c r="F27" s="64"/>
    </row>
    <row r="28" spans="1:7" s="7" customFormat="1" ht="18.75">
      <c r="A28" s="123" t="s">
        <v>31</v>
      </c>
      <c r="B28" s="124"/>
      <c r="C28" s="124"/>
      <c r="D28" s="124"/>
      <c r="E28" s="124"/>
      <c r="F28" s="63"/>
      <c r="G28" s="4"/>
    </row>
    <row r="29" spans="1:6" s="7" customFormat="1" ht="14.25">
      <c r="A29" s="140" t="s">
        <v>32</v>
      </c>
      <c r="B29" s="159" t="s">
        <v>3</v>
      </c>
      <c r="C29" s="159" t="s">
        <v>4</v>
      </c>
      <c r="D29" s="159" t="s">
        <v>5</v>
      </c>
      <c r="E29" s="138" t="s">
        <v>6</v>
      </c>
      <c r="F29" s="63"/>
    </row>
    <row r="30" spans="1:7" ht="14.25">
      <c r="A30" s="158" t="s">
        <v>33</v>
      </c>
      <c r="B30" s="164">
        <v>2050</v>
      </c>
      <c r="C30" s="164">
        <v>3700</v>
      </c>
      <c r="D30" s="164">
        <v>3700</v>
      </c>
      <c r="E30" s="161" t="s">
        <v>8</v>
      </c>
      <c r="F30" s="62" t="s">
        <v>9</v>
      </c>
      <c r="G30" s="7"/>
    </row>
    <row r="31" spans="1:7" ht="14.25">
      <c r="A31" s="157" t="s">
        <v>34</v>
      </c>
      <c r="B31" s="248">
        <v>2100</v>
      </c>
      <c r="C31" s="248">
        <v>3800</v>
      </c>
      <c r="D31" s="248">
        <v>3800</v>
      </c>
      <c r="E31" s="160" t="s">
        <v>8</v>
      </c>
      <c r="F31" s="62" t="s">
        <v>9</v>
      </c>
      <c r="G31" s="20"/>
    </row>
    <row r="32" spans="1:6" ht="14.25">
      <c r="A32" s="156" t="s">
        <v>35</v>
      </c>
      <c r="B32" s="163">
        <v>2425</v>
      </c>
      <c r="C32" s="163">
        <v>4350</v>
      </c>
      <c r="D32" s="163">
        <v>4350</v>
      </c>
      <c r="E32" s="149" t="s">
        <v>8</v>
      </c>
      <c r="F32" s="62" t="s">
        <v>9</v>
      </c>
    </row>
    <row r="33" spans="1:6" ht="14.25">
      <c r="A33" s="402" t="s">
        <v>36</v>
      </c>
      <c r="B33" s="403"/>
      <c r="C33" s="403"/>
      <c r="D33" s="403"/>
      <c r="E33" s="404"/>
      <c r="F33" s="57"/>
    </row>
    <row r="35" spans="1:5" ht="18">
      <c r="A35" s="127" t="s">
        <v>37</v>
      </c>
      <c r="B35" s="128"/>
      <c r="C35" s="128"/>
      <c r="D35" s="128"/>
      <c r="E35" s="128"/>
    </row>
    <row r="36" spans="1:5" ht="14.25">
      <c r="A36" s="140" t="s">
        <v>32</v>
      </c>
      <c r="B36" s="139" t="s">
        <v>3</v>
      </c>
      <c r="C36" s="139" t="s">
        <v>4</v>
      </c>
      <c r="D36" s="139" t="s">
        <v>5</v>
      </c>
      <c r="E36" s="138" t="s">
        <v>6</v>
      </c>
    </row>
    <row r="37" spans="1:5" ht="15">
      <c r="A37" s="137" t="s">
        <v>38</v>
      </c>
      <c r="B37" s="136">
        <v>125</v>
      </c>
      <c r="C37" s="136">
        <v>250</v>
      </c>
      <c r="D37" s="130">
        <v>250</v>
      </c>
      <c r="E37" s="129" t="s">
        <v>39</v>
      </c>
    </row>
    <row r="38" spans="1:5" ht="15">
      <c r="A38" s="13" t="s">
        <v>40</v>
      </c>
      <c r="B38" s="14">
        <v>350</v>
      </c>
      <c r="C38" s="14">
        <v>650</v>
      </c>
      <c r="D38" s="15">
        <v>650</v>
      </c>
      <c r="E38" s="61" t="s">
        <v>39</v>
      </c>
    </row>
    <row r="39" spans="1:5" ht="15">
      <c r="A39" s="13" t="s">
        <v>41</v>
      </c>
      <c r="B39" s="14">
        <v>300</v>
      </c>
      <c r="C39" s="14">
        <v>550</v>
      </c>
      <c r="D39" s="15">
        <v>550</v>
      </c>
      <c r="E39" s="60" t="s">
        <v>39</v>
      </c>
    </row>
    <row r="40" spans="1:5" ht="15">
      <c r="A40" s="13" t="s">
        <v>42</v>
      </c>
      <c r="B40" s="14" t="s">
        <v>43</v>
      </c>
      <c r="C40" s="14" t="s">
        <v>43</v>
      </c>
      <c r="D40" s="15" t="s">
        <v>43</v>
      </c>
      <c r="E40" s="60" t="s">
        <v>39</v>
      </c>
    </row>
    <row r="41" spans="1:5" ht="15">
      <c r="A41" s="13" t="s">
        <v>44</v>
      </c>
      <c r="B41" s="14" t="s">
        <v>43</v>
      </c>
      <c r="C41" s="14" t="s">
        <v>43</v>
      </c>
      <c r="D41" s="14" t="s">
        <v>43</v>
      </c>
      <c r="E41" s="60" t="s">
        <v>39</v>
      </c>
    </row>
    <row r="42" spans="1:5" ht="15">
      <c r="A42" s="13" t="s">
        <v>45</v>
      </c>
      <c r="B42" s="14" t="s">
        <v>43</v>
      </c>
      <c r="C42" s="14" t="s">
        <v>43</v>
      </c>
      <c r="D42" s="14" t="s">
        <v>43</v>
      </c>
      <c r="E42" s="60" t="s">
        <v>39</v>
      </c>
    </row>
    <row r="43" spans="1:5" ht="15">
      <c r="A43" s="13" t="s">
        <v>46</v>
      </c>
      <c r="B43" s="14" t="s">
        <v>43</v>
      </c>
      <c r="C43" s="14" t="s">
        <v>43</v>
      </c>
      <c r="D43" s="14" t="s">
        <v>43</v>
      </c>
      <c r="E43" s="60" t="s">
        <v>39</v>
      </c>
    </row>
    <row r="44" spans="1:5" ht="15">
      <c r="A44" s="13" t="s">
        <v>47</v>
      </c>
      <c r="B44" s="14" t="s">
        <v>43</v>
      </c>
      <c r="C44" s="14" t="s">
        <v>43</v>
      </c>
      <c r="D44" s="14" t="s">
        <v>43</v>
      </c>
      <c r="E44" s="60" t="s">
        <v>39</v>
      </c>
    </row>
    <row r="45" spans="1:5" ht="15">
      <c r="A45" s="13" t="s">
        <v>48</v>
      </c>
      <c r="B45" s="14" t="s">
        <v>43</v>
      </c>
      <c r="C45" s="14" t="s">
        <v>43</v>
      </c>
      <c r="D45" s="14" t="s">
        <v>43</v>
      </c>
      <c r="E45" s="60" t="s">
        <v>39</v>
      </c>
    </row>
    <row r="46" spans="1:5" ht="15">
      <c r="A46" s="13" t="s">
        <v>49</v>
      </c>
      <c r="B46" s="14" t="s">
        <v>43</v>
      </c>
      <c r="C46" s="14" t="s">
        <v>43</v>
      </c>
      <c r="D46" s="14" t="s">
        <v>43</v>
      </c>
      <c r="E46" s="60" t="s">
        <v>39</v>
      </c>
    </row>
    <row r="47" spans="1:5" ht="15">
      <c r="A47" s="13" t="s">
        <v>50</v>
      </c>
      <c r="B47" s="14" t="s">
        <v>43</v>
      </c>
      <c r="C47" s="14" t="s">
        <v>43</v>
      </c>
      <c r="D47" s="14" t="s">
        <v>43</v>
      </c>
      <c r="E47" s="60" t="s">
        <v>39</v>
      </c>
    </row>
    <row r="48" spans="1:5" ht="15">
      <c r="A48" s="13" t="s">
        <v>51</v>
      </c>
      <c r="B48" s="14" t="s">
        <v>43</v>
      </c>
      <c r="C48" s="14" t="s">
        <v>43</v>
      </c>
      <c r="D48" s="14" t="s">
        <v>43</v>
      </c>
      <c r="E48" s="60" t="s">
        <v>39</v>
      </c>
    </row>
    <row r="49" spans="1:5" ht="15">
      <c r="A49" s="13" t="s">
        <v>52</v>
      </c>
      <c r="B49" s="14" t="s">
        <v>43</v>
      </c>
      <c r="C49" s="14" t="s">
        <v>43</v>
      </c>
      <c r="D49" s="14" t="s">
        <v>43</v>
      </c>
      <c r="E49" s="60" t="s">
        <v>39</v>
      </c>
    </row>
    <row r="50" spans="1:5" ht="15">
      <c r="A50" s="13" t="s">
        <v>30</v>
      </c>
      <c r="B50" s="14" t="s">
        <v>43</v>
      </c>
      <c r="C50" s="14" t="s">
        <v>43</v>
      </c>
      <c r="D50" s="14" t="s">
        <v>43</v>
      </c>
      <c r="E50" s="60" t="s">
        <v>39</v>
      </c>
    </row>
    <row r="51" spans="1:5" ht="15">
      <c r="A51" s="16" t="s">
        <v>53</v>
      </c>
      <c r="B51" s="17" t="s">
        <v>43</v>
      </c>
      <c r="C51" s="17" t="s">
        <v>43</v>
      </c>
      <c r="D51" s="17" t="s">
        <v>43</v>
      </c>
      <c r="E51" s="59" t="s">
        <v>39</v>
      </c>
    </row>
  </sheetData>
  <mergeCells count="2">
    <mergeCell ref="A1:E4"/>
    <mergeCell ref="A33:E33"/>
  </mergeCells>
  <printOptions/>
  <pageMargins left="0.7479166666666667" right="0.7479166666666667" top="0.78125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AL58"/>
  <sheetViews>
    <sheetView workbookViewId="0" topLeftCell="A1">
      <selection activeCell="G13" sqref="G13"/>
    </sheetView>
  </sheetViews>
  <sheetFormatPr defaultColWidth="18.625" defaultRowHeight="14.25"/>
  <cols>
    <col min="1" max="1" width="18.50390625" style="1" customWidth="1"/>
    <col min="2" max="2" width="14.25390625" style="1" customWidth="1"/>
    <col min="3" max="3" width="12.375" style="1" customWidth="1"/>
    <col min="4" max="4" width="11.375" style="1" customWidth="1"/>
    <col min="5" max="5" width="12.50390625" style="1" customWidth="1"/>
    <col min="6" max="6" width="9.25390625" style="1" customWidth="1"/>
    <col min="7" max="7" width="18.625" style="1" bestFit="1" customWidth="1"/>
    <col min="8" max="8" width="13.00390625" style="1" customWidth="1"/>
    <col min="9" max="9" width="12.125" style="1" customWidth="1"/>
    <col min="10" max="10" width="10.625" style="1" customWidth="1"/>
    <col min="11" max="12" width="18.625" style="1" hidden="1" customWidth="1"/>
    <col min="13" max="36" width="18.625" style="0" hidden="1" customWidth="1"/>
  </cols>
  <sheetData>
    <row r="1" s="4" customFormat="1" ht="14.25"/>
    <row r="2" spans="1:6" s="4" customFormat="1" ht="19.5" customHeight="1">
      <c r="A2" s="401" t="s">
        <v>54</v>
      </c>
      <c r="B2" s="401"/>
      <c r="C2" s="401"/>
      <c r="D2" s="401"/>
      <c r="E2" s="401"/>
      <c r="F2" s="401"/>
    </row>
    <row r="3" spans="1:6" s="5" customFormat="1" ht="12" customHeight="1">
      <c r="A3" s="401"/>
      <c r="B3" s="401"/>
      <c r="C3" s="401"/>
      <c r="D3" s="401"/>
      <c r="E3" s="401"/>
      <c r="F3" s="401"/>
    </row>
    <row r="4" spans="1:6" s="5" customFormat="1" ht="19.5" customHeight="1" hidden="1">
      <c r="A4" s="401"/>
      <c r="B4" s="401"/>
      <c r="C4" s="401"/>
      <c r="D4" s="401"/>
      <c r="E4" s="401"/>
      <c r="F4" s="401"/>
    </row>
    <row r="5" spans="1:6" s="1" customFormat="1" ht="30" customHeight="1">
      <c r="A5" s="401"/>
      <c r="B5" s="401"/>
      <c r="C5" s="401"/>
      <c r="D5" s="401"/>
      <c r="E5" s="401"/>
      <c r="F5" s="401"/>
    </row>
    <row r="6" spans="1:6" s="5" customFormat="1" ht="20.25">
      <c r="A6" s="56"/>
      <c r="B6" s="55"/>
      <c r="C6" s="55"/>
      <c r="D6" s="55"/>
      <c r="E6" s="54"/>
      <c r="F6" s="54"/>
    </row>
    <row r="7" spans="1:38" ht="15.75" customHeight="1">
      <c r="A7" s="253" t="s">
        <v>55</v>
      </c>
      <c r="B7" s="252"/>
      <c r="C7" s="252"/>
      <c r="D7" s="252"/>
      <c r="E7" s="251"/>
      <c r="F7" s="14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 customHeight="1">
      <c r="A8" s="397" t="s">
        <v>56</v>
      </c>
      <c r="B8" s="392" t="s">
        <v>57</v>
      </c>
      <c r="C8" s="392" t="s">
        <v>58</v>
      </c>
      <c r="D8" s="392" t="s">
        <v>59</v>
      </c>
      <c r="E8" s="396" t="s">
        <v>6</v>
      </c>
      <c r="F8" s="16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 customHeight="1">
      <c r="A9" s="391" t="s">
        <v>60</v>
      </c>
      <c r="B9" s="399">
        <v>1850</v>
      </c>
      <c r="C9" s="399">
        <v>3700</v>
      </c>
      <c r="D9" s="399">
        <v>3800</v>
      </c>
      <c r="E9" s="398" t="s">
        <v>61</v>
      </c>
      <c r="F9" s="162" t="s">
        <v>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 customHeight="1">
      <c r="A10" s="391" t="s">
        <v>62</v>
      </c>
      <c r="B10" s="388">
        <v>1850</v>
      </c>
      <c r="C10" s="388">
        <v>3700</v>
      </c>
      <c r="D10" s="388">
        <v>3800</v>
      </c>
      <c r="E10" s="395" t="s">
        <v>61</v>
      </c>
      <c r="F10" s="162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 customHeight="1">
      <c r="A11" s="391" t="s">
        <v>63</v>
      </c>
      <c r="B11" s="388">
        <v>1850</v>
      </c>
      <c r="C11" s="388">
        <v>3700</v>
      </c>
      <c r="D11" s="388">
        <v>3800</v>
      </c>
      <c r="E11" s="394" t="s">
        <v>61</v>
      </c>
      <c r="F11" s="162" t="s">
        <v>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customHeight="1">
      <c r="A12" s="390" t="s">
        <v>64</v>
      </c>
      <c r="B12" s="388">
        <v>1850</v>
      </c>
      <c r="C12" s="388">
        <v>3700</v>
      </c>
      <c r="D12" s="388">
        <v>3800</v>
      </c>
      <c r="E12" s="394" t="s">
        <v>61</v>
      </c>
      <c r="F12" s="162" t="s">
        <v>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5" customHeight="1">
      <c r="A13" s="389" t="s">
        <v>65</v>
      </c>
      <c r="B13" s="400">
        <v>1850</v>
      </c>
      <c r="C13" s="400">
        <v>3700</v>
      </c>
      <c r="D13" s="400">
        <v>3800</v>
      </c>
      <c r="E13" s="393" t="s">
        <v>61</v>
      </c>
      <c r="F13" s="162" t="s">
        <v>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" customHeight="1">
      <c r="A14" s="405" t="s">
        <v>66</v>
      </c>
      <c r="B14" s="406"/>
      <c r="C14" s="407"/>
      <c r="D14" s="407"/>
      <c r="E14" s="408"/>
      <c r="F14" s="16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6" s="1" customFormat="1" ht="15.75">
      <c r="A15" s="147"/>
      <c r="B15" s="147"/>
      <c r="C15" s="148"/>
      <c r="D15" s="148"/>
      <c r="E15" s="148"/>
      <c r="F15" s="162"/>
    </row>
    <row r="16" s="1" customFormat="1" ht="14.25"/>
    <row r="17" spans="1:31" s="1" customFormat="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" customFormat="1" ht="18.75">
      <c r="A18" s="378" t="s">
        <v>67</v>
      </c>
      <c r="B18" s="379"/>
      <c r="C18" s="380"/>
      <c r="D18" s="255"/>
      <c r="E18" s="258" t="s">
        <v>9</v>
      </c>
      <c r="F18" s="257"/>
      <c r="G18" s="257"/>
      <c r="AE18" s="256" t="s">
        <v>68</v>
      </c>
    </row>
    <row r="19" spans="1:10" s="1" customFormat="1" ht="15" customHeight="1">
      <c r="A19" s="373" t="s">
        <v>69</v>
      </c>
      <c r="B19" s="376">
        <v>950</v>
      </c>
      <c r="C19" s="377">
        <v>1600</v>
      </c>
      <c r="D19" s="254" t="s">
        <v>70</v>
      </c>
      <c r="H19" s="258"/>
      <c r="I19" s="257"/>
      <c r="J19" s="257"/>
    </row>
    <row r="20" spans="1:4" s="1" customFormat="1" ht="15.75">
      <c r="A20" s="373" t="s">
        <v>71</v>
      </c>
      <c r="B20" s="376">
        <v>950</v>
      </c>
      <c r="C20" s="377">
        <v>1600</v>
      </c>
      <c r="D20" s="167" t="s">
        <v>70</v>
      </c>
    </row>
    <row r="21" spans="1:4" s="1" customFormat="1" ht="15.75">
      <c r="A21" s="374" t="s">
        <v>72</v>
      </c>
      <c r="B21" s="376">
        <v>1050</v>
      </c>
      <c r="C21" s="377">
        <v>1800</v>
      </c>
      <c r="D21" s="167" t="s">
        <v>70</v>
      </c>
    </row>
    <row r="22" spans="1:4" s="1" customFormat="1" ht="15.75">
      <c r="A22" s="374" t="s">
        <v>73</v>
      </c>
      <c r="B22" s="376">
        <v>1025</v>
      </c>
      <c r="C22" s="377">
        <v>1800</v>
      </c>
      <c r="D22" s="167" t="s">
        <v>70</v>
      </c>
    </row>
    <row r="23" spans="1:4" s="1" customFormat="1" ht="15.75">
      <c r="A23" s="374" t="s">
        <v>74</v>
      </c>
      <c r="B23" s="376">
        <v>1050</v>
      </c>
      <c r="C23" s="377">
        <v>1800</v>
      </c>
      <c r="D23" s="167" t="s">
        <v>70</v>
      </c>
    </row>
    <row r="24" spans="1:4" s="1" customFormat="1" ht="15.75">
      <c r="A24" s="374" t="s">
        <v>75</v>
      </c>
      <c r="B24" s="376">
        <v>1050</v>
      </c>
      <c r="C24" s="377">
        <v>1800</v>
      </c>
      <c r="D24" s="167" t="s">
        <v>70</v>
      </c>
    </row>
    <row r="25" spans="1:4" s="1" customFormat="1" ht="15.75">
      <c r="A25" s="374" t="s">
        <v>76</v>
      </c>
      <c r="B25" s="376">
        <v>1050</v>
      </c>
      <c r="C25" s="377">
        <v>1800</v>
      </c>
      <c r="D25" s="167" t="s">
        <v>70</v>
      </c>
    </row>
    <row r="26" spans="1:4" s="1" customFormat="1" ht="15.75">
      <c r="A26" s="374" t="s">
        <v>77</v>
      </c>
      <c r="B26" s="376">
        <v>1100</v>
      </c>
      <c r="C26" s="377">
        <v>1900</v>
      </c>
      <c r="D26" s="167" t="s">
        <v>70</v>
      </c>
    </row>
    <row r="27" spans="1:4" s="1" customFormat="1" ht="15.75">
      <c r="A27" s="374" t="s">
        <v>78</v>
      </c>
      <c r="B27" s="376">
        <v>1000</v>
      </c>
      <c r="C27" s="377">
        <v>1700</v>
      </c>
      <c r="D27" s="167" t="s">
        <v>70</v>
      </c>
    </row>
    <row r="28" spans="1:4" s="1" customFormat="1" ht="15.75">
      <c r="A28" s="374" t="s">
        <v>79</v>
      </c>
      <c r="B28" s="376">
        <v>1225</v>
      </c>
      <c r="C28" s="377">
        <v>2050</v>
      </c>
      <c r="D28" s="167" t="s">
        <v>8</v>
      </c>
    </row>
    <row r="29" spans="1:4" s="1" customFormat="1" ht="15.75">
      <c r="A29" s="374" t="s">
        <v>80</v>
      </c>
      <c r="B29" s="376">
        <v>1030</v>
      </c>
      <c r="C29" s="377">
        <v>1720</v>
      </c>
      <c r="D29" s="167" t="s">
        <v>70</v>
      </c>
    </row>
    <row r="30" spans="1:4" s="1" customFormat="1" ht="15.75">
      <c r="A30" s="374" t="s">
        <v>81</v>
      </c>
      <c r="B30" s="376">
        <v>1250</v>
      </c>
      <c r="C30" s="377">
        <v>2100</v>
      </c>
      <c r="D30" s="167" t="s">
        <v>70</v>
      </c>
    </row>
    <row r="31" spans="1:4" s="1" customFormat="1" ht="15.75">
      <c r="A31" s="374" t="s">
        <v>82</v>
      </c>
      <c r="B31" s="376">
        <v>1350</v>
      </c>
      <c r="C31" s="377">
        <v>2400</v>
      </c>
      <c r="D31" s="167" t="s">
        <v>70</v>
      </c>
    </row>
    <row r="32" spans="1:5" s="1" customFormat="1" ht="15.75">
      <c r="A32" s="375" t="s">
        <v>83</v>
      </c>
      <c r="B32" s="386">
        <v>1650</v>
      </c>
      <c r="C32" s="387">
        <v>2600</v>
      </c>
      <c r="D32" s="340" t="s">
        <v>70</v>
      </c>
      <c r="E32" s="341"/>
    </row>
    <row r="33" spans="1:7" ht="14.25">
      <c r="A33" s="250" t="s">
        <v>84</v>
      </c>
      <c r="B33" s="250"/>
      <c r="C33" s="250"/>
      <c r="D33" s="250"/>
      <c r="E33" s="250"/>
      <c r="G33"/>
    </row>
    <row r="48" spans="1:6" ht="15" customHeight="1">
      <c r="A48" s="5"/>
      <c r="B48" s="5"/>
      <c r="C48" s="5"/>
      <c r="D48" s="5"/>
      <c r="E48" s="5"/>
      <c r="F48" s="5"/>
    </row>
    <row r="49" spans="1:6" ht="15">
      <c r="A49" s="5"/>
      <c r="B49" s="5"/>
      <c r="C49" s="5"/>
      <c r="D49" s="5"/>
      <c r="E49" s="5"/>
      <c r="F49" s="5"/>
    </row>
    <row r="50" spans="1:6" ht="15">
      <c r="A50" s="5"/>
      <c r="B50" s="5"/>
      <c r="C50" s="5"/>
      <c r="D50" s="5"/>
      <c r="E50" s="5"/>
      <c r="F50" s="5"/>
    </row>
    <row r="51" spans="1:6" ht="15">
      <c r="A51" s="5"/>
      <c r="B51" s="5"/>
      <c r="C51" s="5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5"/>
      <c r="B53" s="5"/>
      <c r="C53" s="5"/>
      <c r="D53" s="5"/>
      <c r="E53" s="5"/>
      <c r="F53" s="5"/>
    </row>
    <row r="54" spans="1:6" ht="15">
      <c r="A54" s="5"/>
      <c r="B54" s="5"/>
      <c r="C54" s="5"/>
      <c r="D54" s="5"/>
      <c r="E54" s="5"/>
      <c r="F54" s="5"/>
    </row>
    <row r="55" spans="1:6" ht="15">
      <c r="A55" s="5"/>
      <c r="B55" s="5"/>
      <c r="C55" s="5"/>
      <c r="D55" s="5"/>
      <c r="E55" s="5"/>
      <c r="F55" s="5"/>
    </row>
    <row r="56" spans="1:6" ht="15">
      <c r="A56" s="5"/>
      <c r="B56" s="5"/>
      <c r="C56" s="5"/>
      <c r="D56" s="5"/>
      <c r="E56" s="5"/>
      <c r="F56" s="5"/>
    </row>
    <row r="57" spans="1:6" ht="15">
      <c r="A57" s="5"/>
      <c r="B57" s="5"/>
      <c r="C57" s="5"/>
      <c r="D57" s="5"/>
      <c r="E57" s="5"/>
      <c r="F57" s="5"/>
    </row>
    <row r="58" spans="1:6" ht="15">
      <c r="A58" s="5"/>
      <c r="B58" s="5"/>
      <c r="C58" s="5"/>
      <c r="D58" s="5"/>
      <c r="E58" s="5"/>
      <c r="F58" s="5"/>
    </row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</sheetData>
  <mergeCells count="3">
    <mergeCell ref="A2:F5"/>
    <mergeCell ref="A14:E14"/>
    <mergeCell ref="A18:C18"/>
  </mergeCells>
  <printOptions/>
  <pageMargins left="0.5506944444444445" right="0.3541666666666667" top="0.78125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L177"/>
  <sheetViews>
    <sheetView workbookViewId="0" topLeftCell="A1">
      <selection activeCell="G4" sqref="A4:IV5"/>
    </sheetView>
  </sheetViews>
  <sheetFormatPr defaultColWidth="9.00390625" defaultRowHeight="14.25"/>
  <cols>
    <col min="1" max="1" width="20.00390625" style="8" customWidth="1"/>
    <col min="2" max="2" width="9.50390625" style="8" customWidth="1"/>
    <col min="3" max="4" width="10.125" style="8" customWidth="1"/>
    <col min="5" max="5" width="10.50390625" style="8" customWidth="1"/>
    <col min="6" max="6" width="18.50390625" style="8" customWidth="1"/>
    <col min="7" max="7" width="12.875" style="8" customWidth="1"/>
    <col min="8" max="8" width="17.00390625" style="8" customWidth="1"/>
    <col min="9" max="9" width="15.75390625" style="8" customWidth="1"/>
    <col min="10" max="16384" width="9.00390625" style="8" bestFit="1" customWidth="1"/>
  </cols>
  <sheetData>
    <row r="1" spans="1:6" ht="15.75" customHeight="1">
      <c r="A1" s="384"/>
      <c r="B1" s="401"/>
      <c r="C1" s="401"/>
      <c r="D1" s="401"/>
      <c r="E1" s="401"/>
      <c r="F1" s="385"/>
    </row>
    <row r="2" spans="1:6" ht="15.75" customHeight="1">
      <c r="A2" s="384"/>
      <c r="B2" s="401"/>
      <c r="C2" s="401"/>
      <c r="D2" s="401"/>
      <c r="E2" s="401"/>
      <c r="F2" s="385"/>
    </row>
    <row r="3" spans="1:6" ht="15.75" customHeight="1">
      <c r="A3" s="354"/>
      <c r="B3" s="355"/>
      <c r="C3" s="355"/>
      <c r="D3" s="355"/>
      <c r="E3" s="355"/>
      <c r="F3" s="356"/>
    </row>
    <row r="4" spans="1:11" ht="15.75">
      <c r="A4" s="22" t="s">
        <v>85</v>
      </c>
      <c r="B4" s="21"/>
      <c r="C4" s="21"/>
      <c r="D4" s="21"/>
      <c r="E4" s="21"/>
      <c r="F4" s="21"/>
      <c r="G4" s="21"/>
      <c r="H4" s="21"/>
      <c r="I4" s="21"/>
      <c r="J4" s="1"/>
      <c r="K4" s="1"/>
    </row>
    <row r="5" spans="1:11" ht="15.75">
      <c r="A5" s="22" t="s">
        <v>86</v>
      </c>
      <c r="B5" s="21"/>
      <c r="C5" s="21"/>
      <c r="D5" s="21"/>
      <c r="E5" s="21"/>
      <c r="F5" s="21"/>
      <c r="G5" s="21"/>
      <c r="H5" s="21"/>
      <c r="I5" s="21"/>
      <c r="J5" s="1"/>
      <c r="K5" s="1"/>
    </row>
    <row r="6" spans="1:11" ht="15.75">
      <c r="A6" s="21"/>
      <c r="B6" s="21"/>
      <c r="C6" s="21"/>
      <c r="D6" s="21"/>
      <c r="E6" s="21"/>
      <c r="F6" s="21"/>
      <c r="G6" s="20"/>
      <c r="H6" s="20"/>
      <c r="I6" s="21"/>
      <c r="J6" s="20"/>
      <c r="K6" s="20"/>
    </row>
    <row r="7" spans="1:11" ht="15.75">
      <c r="A7" s="344" t="s">
        <v>87</v>
      </c>
      <c r="B7" s="274"/>
      <c r="C7" s="274"/>
      <c r="D7" s="274"/>
      <c r="E7" s="274"/>
      <c r="F7" s="273"/>
      <c r="G7" s="268"/>
      <c r="H7" s="272"/>
      <c r="I7" s="272"/>
      <c r="J7" s="249"/>
      <c r="K7" s="20"/>
    </row>
    <row r="8" spans="1:11" ht="15.75">
      <c r="A8" s="311" t="s">
        <v>88</v>
      </c>
      <c r="B8" s="312" t="s">
        <v>89</v>
      </c>
      <c r="C8" s="300" t="s">
        <v>90</v>
      </c>
      <c r="D8" s="300" t="s">
        <v>91</v>
      </c>
      <c r="E8" s="300" t="s">
        <v>92</v>
      </c>
      <c r="F8" s="313" t="s">
        <v>93</v>
      </c>
      <c r="G8" s="268"/>
      <c r="H8" s="272"/>
      <c r="I8" s="272"/>
      <c r="J8" s="249"/>
      <c r="K8" s="20"/>
    </row>
    <row r="9" spans="1:11" ht="15.75">
      <c r="A9" s="293" t="s">
        <v>78</v>
      </c>
      <c r="B9" s="292" t="s">
        <v>94</v>
      </c>
      <c r="C9" s="346">
        <v>960</v>
      </c>
      <c r="D9" s="346">
        <v>1660</v>
      </c>
      <c r="E9" s="346">
        <v>1660</v>
      </c>
      <c r="F9" s="310" t="s">
        <v>95</v>
      </c>
      <c r="G9" s="268"/>
      <c r="H9" s="272"/>
      <c r="I9" s="272"/>
      <c r="J9" s="249"/>
      <c r="K9" s="20"/>
    </row>
    <row r="10" spans="1:11" ht="15.75">
      <c r="A10" s="293" t="s">
        <v>96</v>
      </c>
      <c r="B10" s="292" t="s">
        <v>94</v>
      </c>
      <c r="C10" s="346">
        <v>860</v>
      </c>
      <c r="D10" s="346">
        <v>1460</v>
      </c>
      <c r="E10" s="346">
        <v>1460</v>
      </c>
      <c r="F10" s="310" t="s">
        <v>97</v>
      </c>
      <c r="G10" s="268"/>
      <c r="H10" s="272"/>
      <c r="I10" s="272"/>
      <c r="J10" s="249"/>
      <c r="K10" s="20"/>
    </row>
    <row r="11" spans="1:11" ht="15.75">
      <c r="A11" s="293" t="s">
        <v>98</v>
      </c>
      <c r="B11" s="292" t="s">
        <v>94</v>
      </c>
      <c r="C11" s="346">
        <v>860</v>
      </c>
      <c r="D11" s="346">
        <v>1460</v>
      </c>
      <c r="E11" s="346">
        <v>1460</v>
      </c>
      <c r="F11" s="310" t="s">
        <v>99</v>
      </c>
      <c r="G11" s="268"/>
      <c r="H11" s="272"/>
      <c r="I11" s="272"/>
      <c r="J11" s="249"/>
      <c r="K11" s="20"/>
    </row>
    <row r="12" spans="1:11" ht="15.75">
      <c r="A12" s="293" t="s">
        <v>100</v>
      </c>
      <c r="B12" s="292" t="s">
        <v>94</v>
      </c>
      <c r="C12" s="346">
        <v>910</v>
      </c>
      <c r="D12" s="346">
        <v>1560</v>
      </c>
      <c r="E12" s="346">
        <v>1560</v>
      </c>
      <c r="F12" s="310" t="s">
        <v>101</v>
      </c>
      <c r="G12" s="317"/>
      <c r="H12" s="272"/>
      <c r="I12" s="272"/>
      <c r="J12" s="249"/>
      <c r="K12" s="247"/>
    </row>
    <row r="13" spans="1:11" ht="15.75">
      <c r="A13" s="343" t="s">
        <v>102</v>
      </c>
      <c r="B13" s="314"/>
      <c r="C13" s="314"/>
      <c r="D13" s="314"/>
      <c r="E13" s="314"/>
      <c r="F13" s="310"/>
      <c r="G13" s="317"/>
      <c r="H13" s="272"/>
      <c r="I13" s="272"/>
      <c r="J13" s="249"/>
      <c r="K13" s="247"/>
    </row>
    <row r="14" spans="1:11" ht="15.75">
      <c r="A14" s="307" t="s">
        <v>103</v>
      </c>
      <c r="B14" s="312" t="s">
        <v>89</v>
      </c>
      <c r="C14" s="300" t="s">
        <v>90</v>
      </c>
      <c r="D14" s="300" t="s">
        <v>91</v>
      </c>
      <c r="E14" s="300" t="s">
        <v>92</v>
      </c>
      <c r="F14" s="342" t="s">
        <v>104</v>
      </c>
      <c r="G14" s="268"/>
      <c r="H14" s="272"/>
      <c r="I14" s="272"/>
      <c r="J14" s="249"/>
      <c r="K14" s="247"/>
    </row>
    <row r="15" spans="1:11" ht="15.75">
      <c r="A15" s="293" t="s">
        <v>80</v>
      </c>
      <c r="B15" s="292" t="s">
        <v>94</v>
      </c>
      <c r="C15" s="346">
        <f>C11+175</f>
        <v>1035</v>
      </c>
      <c r="D15" s="346">
        <f>D11+350</f>
        <v>1810</v>
      </c>
      <c r="E15" s="345">
        <f>E11+350</f>
        <v>1810</v>
      </c>
      <c r="F15" s="310" t="s">
        <v>105</v>
      </c>
      <c r="G15" s="268"/>
      <c r="H15" s="272"/>
      <c r="I15" s="272"/>
      <c r="J15" s="249"/>
      <c r="K15" s="247"/>
    </row>
    <row r="16" spans="1:11" ht="15.75">
      <c r="A16" s="293" t="s">
        <v>106</v>
      </c>
      <c r="B16" s="292" t="s">
        <v>94</v>
      </c>
      <c r="C16" s="346">
        <f>C11+175</f>
        <v>1035</v>
      </c>
      <c r="D16" s="346">
        <f>D11+350</f>
        <v>1810</v>
      </c>
      <c r="E16" s="345">
        <f>E11+350</f>
        <v>1810</v>
      </c>
      <c r="F16" s="310" t="s">
        <v>107</v>
      </c>
      <c r="G16" s="268"/>
      <c r="H16" s="272"/>
      <c r="I16" s="272"/>
      <c r="J16" s="249"/>
      <c r="K16" s="247"/>
    </row>
    <row r="17" spans="1:11" ht="15.75">
      <c r="A17" s="293" t="s">
        <v>76</v>
      </c>
      <c r="B17" s="292" t="s">
        <v>94</v>
      </c>
      <c r="C17" s="346">
        <f>C11+175</f>
        <v>1035</v>
      </c>
      <c r="D17" s="346">
        <f>D11+350</f>
        <v>1810</v>
      </c>
      <c r="E17" s="345">
        <f>E11+350</f>
        <v>1810</v>
      </c>
      <c r="F17" s="310" t="s">
        <v>108</v>
      </c>
      <c r="G17" s="268"/>
      <c r="H17" s="272"/>
      <c r="I17" s="272"/>
      <c r="J17" s="249"/>
      <c r="K17" s="247"/>
    </row>
    <row r="18" spans="1:11" ht="15.75" customHeight="1">
      <c r="A18" s="293" t="s">
        <v>79</v>
      </c>
      <c r="B18" s="292" t="s">
        <v>94</v>
      </c>
      <c r="C18" s="346">
        <f>C10+300</f>
        <v>1160</v>
      </c>
      <c r="D18" s="346">
        <f>D10+600</f>
        <v>2060</v>
      </c>
      <c r="E18" s="345">
        <f>E10+600</f>
        <v>2060</v>
      </c>
      <c r="F18" s="310" t="s">
        <v>96</v>
      </c>
      <c r="G18" s="268"/>
      <c r="H18" s="272"/>
      <c r="I18" s="272"/>
      <c r="J18" s="249"/>
      <c r="K18" s="247"/>
    </row>
    <row r="19" spans="1:11" ht="15.75">
      <c r="A19" s="293" t="s">
        <v>73</v>
      </c>
      <c r="B19" s="292" t="s">
        <v>94</v>
      </c>
      <c r="C19" s="346">
        <f>C11+200</f>
        <v>1060</v>
      </c>
      <c r="D19" s="346">
        <f>D11+400</f>
        <v>1860</v>
      </c>
      <c r="E19" s="345">
        <f>E11+400</f>
        <v>1860</v>
      </c>
      <c r="F19" s="310" t="s">
        <v>98</v>
      </c>
      <c r="G19" s="268"/>
      <c r="H19" s="272"/>
      <c r="I19" s="272"/>
      <c r="J19" s="249"/>
      <c r="K19" s="247"/>
    </row>
    <row r="20" spans="1:11" ht="15.75">
      <c r="A20" s="293" t="s">
        <v>74</v>
      </c>
      <c r="B20" s="292" t="s">
        <v>94</v>
      </c>
      <c r="C20" s="346">
        <f>C10+250</f>
        <v>1110</v>
      </c>
      <c r="D20" s="346">
        <f>D10+500</f>
        <v>1960</v>
      </c>
      <c r="E20" s="345">
        <f>E10+500</f>
        <v>1960</v>
      </c>
      <c r="F20" s="310" t="s">
        <v>96</v>
      </c>
      <c r="G20" s="268" t="s">
        <v>109</v>
      </c>
      <c r="H20" s="272"/>
      <c r="I20" s="272"/>
      <c r="J20" s="249"/>
      <c r="K20" s="247"/>
    </row>
    <row r="21" spans="1:11" ht="15.75">
      <c r="A21" s="293" t="s">
        <v>74</v>
      </c>
      <c r="B21" s="292" t="s">
        <v>94</v>
      </c>
      <c r="C21" s="346">
        <f>C11+250</f>
        <v>1110</v>
      </c>
      <c r="D21" s="346">
        <f>D11+500</f>
        <v>1960</v>
      </c>
      <c r="E21" s="345">
        <f>E11+500</f>
        <v>1960</v>
      </c>
      <c r="F21" s="310" t="s">
        <v>98</v>
      </c>
      <c r="G21" s="268" t="s">
        <v>110</v>
      </c>
      <c r="H21" s="272"/>
      <c r="I21" s="272"/>
      <c r="J21" s="249"/>
      <c r="K21" s="247"/>
    </row>
    <row r="22" spans="1:11" ht="15.75">
      <c r="A22" s="293" t="s">
        <v>75</v>
      </c>
      <c r="B22" s="292" t="s">
        <v>94</v>
      </c>
      <c r="C22" s="346">
        <f>C11+250</f>
        <v>1110</v>
      </c>
      <c r="D22" s="346">
        <f>D11+500</f>
        <v>1960</v>
      </c>
      <c r="E22" s="345">
        <f>E11+500</f>
        <v>1960</v>
      </c>
      <c r="F22" s="310" t="s">
        <v>98</v>
      </c>
      <c r="G22" s="268"/>
      <c r="H22" s="272"/>
      <c r="I22" s="272"/>
      <c r="J22" s="249"/>
      <c r="K22" s="247"/>
    </row>
    <row r="23" spans="1:11" ht="15.75">
      <c r="A23" s="293" t="s">
        <v>82</v>
      </c>
      <c r="B23" s="292" t="s">
        <v>94</v>
      </c>
      <c r="C23" s="346">
        <f>C11+550</f>
        <v>1410</v>
      </c>
      <c r="D23" s="346">
        <f>D11+1100</f>
        <v>2560</v>
      </c>
      <c r="E23" s="345">
        <f>E11+1100</f>
        <v>2560</v>
      </c>
      <c r="F23" s="310" t="s">
        <v>98</v>
      </c>
      <c r="G23" s="268"/>
      <c r="H23" s="272"/>
      <c r="I23" s="272"/>
      <c r="J23" s="249"/>
      <c r="K23" s="247"/>
    </row>
    <row r="24" spans="1:11" ht="15.75">
      <c r="A24" s="293" t="s">
        <v>81</v>
      </c>
      <c r="B24" s="292" t="s">
        <v>94</v>
      </c>
      <c r="C24" s="346">
        <f>C15+200</f>
        <v>1235</v>
      </c>
      <c r="D24" s="346">
        <f>D15+400</f>
        <v>2210</v>
      </c>
      <c r="E24" s="345">
        <f>E15+400</f>
        <v>2210</v>
      </c>
      <c r="F24" s="310" t="s">
        <v>80</v>
      </c>
      <c r="G24" s="268"/>
      <c r="H24" s="272"/>
      <c r="I24" s="272"/>
      <c r="J24" s="249"/>
      <c r="K24" s="247"/>
    </row>
    <row r="25" spans="1:11" ht="15.75">
      <c r="A25" s="271" t="s">
        <v>111</v>
      </c>
      <c r="B25" s="268"/>
      <c r="C25" s="268"/>
      <c r="D25" s="268"/>
      <c r="E25" s="268"/>
      <c r="F25" s="321"/>
      <c r="G25" s="268"/>
      <c r="H25" s="5"/>
      <c r="I25" s="5"/>
      <c r="J25" s="1"/>
      <c r="K25" s="247"/>
    </row>
    <row r="26" spans="1:11" ht="15.75">
      <c r="A26" s="271" t="s">
        <v>112</v>
      </c>
      <c r="B26" s="268"/>
      <c r="C26" s="268"/>
      <c r="D26" s="268"/>
      <c r="E26" s="268"/>
      <c r="F26" s="321"/>
      <c r="G26" s="268"/>
      <c r="H26" s="5"/>
      <c r="I26" s="5"/>
      <c r="J26" s="1"/>
      <c r="K26" s="247"/>
    </row>
    <row r="27" spans="1:11" ht="15.75">
      <c r="A27" s="290"/>
      <c r="B27" s="289"/>
      <c r="C27" s="289"/>
      <c r="D27" s="289"/>
      <c r="E27" s="289"/>
      <c r="F27" s="320"/>
      <c r="G27" s="268"/>
      <c r="H27" s="5"/>
      <c r="I27" s="5"/>
      <c r="J27" s="1"/>
      <c r="K27" s="247"/>
    </row>
    <row r="28" spans="1:11" ht="15.75">
      <c r="A28" s="271"/>
      <c r="B28" s="268"/>
      <c r="C28" s="268"/>
      <c r="D28" s="268"/>
      <c r="E28" s="268"/>
      <c r="F28" s="275"/>
      <c r="G28" s="268"/>
      <c r="H28" s="5"/>
      <c r="I28" s="5"/>
      <c r="J28" s="1"/>
      <c r="K28" s="247"/>
    </row>
    <row r="29" spans="1:11" ht="15.75">
      <c r="A29" s="329" t="s">
        <v>113</v>
      </c>
      <c r="B29" s="328" t="s">
        <v>89</v>
      </c>
      <c r="C29" s="327" t="s">
        <v>90</v>
      </c>
      <c r="D29" s="327" t="s">
        <v>91</v>
      </c>
      <c r="E29" s="327" t="s">
        <v>92</v>
      </c>
      <c r="F29" s="322" t="s">
        <v>93</v>
      </c>
      <c r="G29" s="323"/>
      <c r="H29" s="301"/>
      <c r="I29" s="268"/>
      <c r="J29" s="1"/>
      <c r="K29" s="1"/>
    </row>
    <row r="30" spans="1:11" ht="15.75">
      <c r="A30" s="316" t="s">
        <v>114</v>
      </c>
      <c r="B30" s="300" t="s">
        <v>94</v>
      </c>
      <c r="C30" s="300">
        <v>300</v>
      </c>
      <c r="D30" s="300">
        <v>550</v>
      </c>
      <c r="E30" s="300">
        <v>550</v>
      </c>
      <c r="F30" s="324" t="s">
        <v>115</v>
      </c>
      <c r="G30" s="325"/>
      <c r="H30" s="319" t="s">
        <v>116</v>
      </c>
      <c r="I30" s="268"/>
      <c r="J30" s="1"/>
      <c r="K30" s="1"/>
    </row>
    <row r="31" spans="1:11" ht="15.75">
      <c r="A31" s="293" t="s">
        <v>117</v>
      </c>
      <c r="B31" s="300" t="s">
        <v>94</v>
      </c>
      <c r="C31" s="292">
        <v>400</v>
      </c>
      <c r="D31" s="292">
        <v>750</v>
      </c>
      <c r="E31" s="292">
        <v>750</v>
      </c>
      <c r="F31" s="326" t="s">
        <v>118</v>
      </c>
      <c r="G31" s="294"/>
      <c r="H31" s="319" t="s">
        <v>119</v>
      </c>
      <c r="I31" s="268"/>
      <c r="J31" s="1"/>
      <c r="K31" s="1"/>
    </row>
    <row r="32" spans="1:11" ht="15.75">
      <c r="A32" s="293" t="s">
        <v>120</v>
      </c>
      <c r="B32" s="300" t="s">
        <v>94</v>
      </c>
      <c r="C32" s="292">
        <v>500</v>
      </c>
      <c r="D32" s="292">
        <v>700</v>
      </c>
      <c r="E32" s="292">
        <v>700</v>
      </c>
      <c r="F32" s="326" t="s">
        <v>121</v>
      </c>
      <c r="G32" s="294"/>
      <c r="H32" s="319" t="s">
        <v>116</v>
      </c>
      <c r="I32" s="268"/>
      <c r="J32" s="1"/>
      <c r="K32" s="1"/>
    </row>
    <row r="33" spans="1:11" ht="15.75">
      <c r="A33" s="293" t="s">
        <v>122</v>
      </c>
      <c r="B33" s="292" t="s">
        <v>94</v>
      </c>
      <c r="C33" s="292">
        <v>1025</v>
      </c>
      <c r="D33" s="292">
        <v>1650</v>
      </c>
      <c r="E33" s="292">
        <v>1650</v>
      </c>
      <c r="F33" s="326" t="s">
        <v>114</v>
      </c>
      <c r="G33" s="294"/>
      <c r="H33" s="319" t="s">
        <v>116</v>
      </c>
      <c r="I33" s="268"/>
      <c r="J33" s="1"/>
      <c r="K33" s="1"/>
    </row>
    <row r="34" spans="1:11" ht="15.75">
      <c r="A34" s="293" t="s">
        <v>123</v>
      </c>
      <c r="B34" s="292" t="s">
        <v>94</v>
      </c>
      <c r="C34" s="292">
        <v>1000</v>
      </c>
      <c r="D34" s="292">
        <v>1900</v>
      </c>
      <c r="E34" s="292">
        <v>1900</v>
      </c>
      <c r="F34" s="326" t="s">
        <v>114</v>
      </c>
      <c r="G34" s="294"/>
      <c r="H34" s="319" t="s">
        <v>116</v>
      </c>
      <c r="I34" s="268"/>
      <c r="J34" s="1"/>
      <c r="K34" s="1"/>
    </row>
    <row r="35" spans="1:11" ht="15.75">
      <c r="A35" s="293" t="s">
        <v>124</v>
      </c>
      <c r="B35" s="292" t="s">
        <v>94</v>
      </c>
      <c r="C35" s="292">
        <v>700</v>
      </c>
      <c r="D35" s="292">
        <v>1300</v>
      </c>
      <c r="E35" s="292">
        <v>1300</v>
      </c>
      <c r="F35" s="326" t="s">
        <v>114</v>
      </c>
      <c r="G35" s="294"/>
      <c r="H35" s="319" t="s">
        <v>116</v>
      </c>
      <c r="I35" s="268"/>
      <c r="J35" s="1"/>
      <c r="K35" s="1"/>
    </row>
    <row r="36" spans="1:11" ht="15.75">
      <c r="A36" s="293" t="s">
        <v>125</v>
      </c>
      <c r="B36" s="292" t="s">
        <v>94</v>
      </c>
      <c r="C36" s="292">
        <v>725</v>
      </c>
      <c r="D36" s="292">
        <v>1850</v>
      </c>
      <c r="E36" s="292">
        <v>1850</v>
      </c>
      <c r="F36" s="326" t="s">
        <v>114</v>
      </c>
      <c r="G36" s="294"/>
      <c r="H36" s="319" t="s">
        <v>116</v>
      </c>
      <c r="I36" s="268"/>
      <c r="J36" s="1"/>
      <c r="K36" s="1"/>
    </row>
    <row r="37" spans="1:11" ht="15.75">
      <c r="A37" s="293" t="s">
        <v>126</v>
      </c>
      <c r="B37" s="292" t="s">
        <v>94</v>
      </c>
      <c r="C37" s="292">
        <v>825</v>
      </c>
      <c r="D37" s="292">
        <v>1500</v>
      </c>
      <c r="E37" s="292">
        <v>1500</v>
      </c>
      <c r="F37" s="326" t="s">
        <v>114</v>
      </c>
      <c r="G37" s="294"/>
      <c r="H37" s="319" t="s">
        <v>116</v>
      </c>
      <c r="I37" s="268"/>
      <c r="J37" s="1"/>
      <c r="K37" s="1"/>
    </row>
    <row r="38" spans="1:11" ht="15.75">
      <c r="A38" s="293" t="s">
        <v>127</v>
      </c>
      <c r="B38" s="292" t="s">
        <v>94</v>
      </c>
      <c r="C38" s="292">
        <v>1175</v>
      </c>
      <c r="D38" s="292">
        <v>1900</v>
      </c>
      <c r="E38" s="292">
        <v>1900</v>
      </c>
      <c r="F38" s="326" t="s">
        <v>114</v>
      </c>
      <c r="G38" s="294"/>
      <c r="H38" s="319" t="s">
        <v>116</v>
      </c>
      <c r="I38" s="268"/>
      <c r="J38" s="1"/>
      <c r="K38" s="1"/>
    </row>
    <row r="39" spans="1:11" ht="15.75">
      <c r="A39" s="293" t="s">
        <v>128</v>
      </c>
      <c r="B39" s="292" t="s">
        <v>94</v>
      </c>
      <c r="C39" s="292">
        <v>1525</v>
      </c>
      <c r="D39" s="292">
        <v>1950</v>
      </c>
      <c r="E39" s="292">
        <v>1950</v>
      </c>
      <c r="F39" s="326" t="s">
        <v>114</v>
      </c>
      <c r="G39" s="294"/>
      <c r="H39" s="319" t="s">
        <v>116</v>
      </c>
      <c r="I39" s="268"/>
      <c r="J39" s="1"/>
      <c r="K39" s="1"/>
    </row>
    <row r="40" spans="1:11" ht="15.75">
      <c r="A40" s="293" t="s">
        <v>129</v>
      </c>
      <c r="B40" s="292" t="s">
        <v>94</v>
      </c>
      <c r="C40" s="292">
        <v>1025</v>
      </c>
      <c r="D40" s="292">
        <v>1950</v>
      </c>
      <c r="E40" s="292">
        <v>1950</v>
      </c>
      <c r="F40" s="326" t="s">
        <v>114</v>
      </c>
      <c r="G40" s="294"/>
      <c r="H40" s="319" t="s">
        <v>116</v>
      </c>
      <c r="I40" s="268"/>
      <c r="J40" s="1"/>
      <c r="K40" s="1"/>
    </row>
    <row r="41" spans="1:11" ht="15.75">
      <c r="A41" s="293" t="s">
        <v>130</v>
      </c>
      <c r="B41" s="292" t="s">
        <v>94</v>
      </c>
      <c r="C41" s="292">
        <v>475</v>
      </c>
      <c r="D41" s="292">
        <v>750</v>
      </c>
      <c r="E41" s="292">
        <v>750</v>
      </c>
      <c r="F41" s="326" t="s">
        <v>131</v>
      </c>
      <c r="G41" s="294"/>
      <c r="H41" s="319" t="s">
        <v>116</v>
      </c>
      <c r="I41" s="268"/>
      <c r="J41" s="1"/>
      <c r="K41" s="1"/>
    </row>
    <row r="42" spans="1:11" ht="15.75">
      <c r="A42" s="293" t="s">
        <v>132</v>
      </c>
      <c r="B42" s="300" t="s">
        <v>94</v>
      </c>
      <c r="C42" s="292">
        <v>500</v>
      </c>
      <c r="D42" s="292">
        <v>800</v>
      </c>
      <c r="E42" s="292">
        <v>800</v>
      </c>
      <c r="F42" s="326" t="s">
        <v>133</v>
      </c>
      <c r="G42" s="294"/>
      <c r="H42" s="319" t="s">
        <v>116</v>
      </c>
      <c r="I42" s="268"/>
      <c r="J42" s="1"/>
      <c r="K42" s="1"/>
    </row>
    <row r="43" spans="1:11" ht="15.75">
      <c r="A43" s="293" t="s">
        <v>134</v>
      </c>
      <c r="B43" s="300" t="s">
        <v>94</v>
      </c>
      <c r="C43" s="292">
        <v>475</v>
      </c>
      <c r="D43" s="292">
        <v>900</v>
      </c>
      <c r="E43" s="292">
        <v>900</v>
      </c>
      <c r="F43" s="326" t="s">
        <v>135</v>
      </c>
      <c r="G43" s="294"/>
      <c r="H43" s="317" t="s">
        <v>136</v>
      </c>
      <c r="I43" s="319" t="s">
        <v>119</v>
      </c>
      <c r="J43" s="1"/>
      <c r="K43" s="1"/>
    </row>
    <row r="44" spans="1:11" ht="15.75">
      <c r="A44" s="293" t="s">
        <v>137</v>
      </c>
      <c r="B44" s="300" t="s">
        <v>94</v>
      </c>
      <c r="C44" s="292">
        <v>525</v>
      </c>
      <c r="D44" s="292">
        <v>850</v>
      </c>
      <c r="E44" s="292">
        <v>850</v>
      </c>
      <c r="F44" s="326" t="s">
        <v>138</v>
      </c>
      <c r="G44" s="294"/>
      <c r="H44" s="317"/>
      <c r="I44" s="268"/>
      <c r="J44" s="1"/>
      <c r="K44" s="1"/>
    </row>
    <row r="45" spans="1:11" ht="15.75">
      <c r="A45" s="293" t="s">
        <v>139</v>
      </c>
      <c r="B45" s="292" t="s">
        <v>94</v>
      </c>
      <c r="C45" s="292">
        <v>850</v>
      </c>
      <c r="D45" s="292">
        <v>1300</v>
      </c>
      <c r="E45" s="292">
        <v>1300</v>
      </c>
      <c r="F45" s="326" t="s">
        <v>114</v>
      </c>
      <c r="G45" s="294"/>
      <c r="H45" s="319" t="s">
        <v>116</v>
      </c>
      <c r="I45" s="268"/>
      <c r="J45" s="1"/>
      <c r="K45" s="1"/>
    </row>
    <row r="46" spans="1:11" ht="15.75">
      <c r="A46" s="293" t="s">
        <v>140</v>
      </c>
      <c r="B46" s="292" t="s">
        <v>94</v>
      </c>
      <c r="C46" s="292">
        <v>825</v>
      </c>
      <c r="D46" s="292">
        <v>1250</v>
      </c>
      <c r="E46" s="292">
        <v>1250</v>
      </c>
      <c r="F46" s="326" t="s">
        <v>114</v>
      </c>
      <c r="G46" s="294"/>
      <c r="H46" s="319" t="s">
        <v>116</v>
      </c>
      <c r="I46" s="268"/>
      <c r="J46" s="1"/>
      <c r="K46" s="1"/>
    </row>
    <row r="47" spans="1:11" ht="15.75">
      <c r="A47" s="293" t="s">
        <v>141</v>
      </c>
      <c r="B47" s="292" t="s">
        <v>94</v>
      </c>
      <c r="C47" s="292">
        <v>1000</v>
      </c>
      <c r="D47" s="292">
        <v>1700</v>
      </c>
      <c r="E47" s="292">
        <v>1700</v>
      </c>
      <c r="F47" s="326" t="s">
        <v>114</v>
      </c>
      <c r="G47" s="294"/>
      <c r="H47" s="319" t="s">
        <v>116</v>
      </c>
      <c r="I47" s="268"/>
      <c r="J47" s="1"/>
      <c r="K47" s="1"/>
    </row>
    <row r="48" spans="1:11" ht="15.75">
      <c r="A48" s="293" t="s">
        <v>142</v>
      </c>
      <c r="B48" s="300" t="s">
        <v>94</v>
      </c>
      <c r="C48" s="292">
        <v>1050</v>
      </c>
      <c r="D48" s="292">
        <v>1850</v>
      </c>
      <c r="E48" s="292">
        <v>1850</v>
      </c>
      <c r="F48" s="326" t="s">
        <v>143</v>
      </c>
      <c r="G48" s="294"/>
      <c r="H48" s="319"/>
      <c r="I48" s="268"/>
      <c r="J48" s="1"/>
      <c r="K48" s="1"/>
    </row>
    <row r="49" spans="1:11" ht="15.75">
      <c r="A49" s="293" t="s">
        <v>144</v>
      </c>
      <c r="B49" s="292" t="s">
        <v>94</v>
      </c>
      <c r="C49" s="292">
        <v>700</v>
      </c>
      <c r="D49" s="292">
        <v>1250</v>
      </c>
      <c r="E49" s="292">
        <v>1250</v>
      </c>
      <c r="F49" s="326" t="s">
        <v>145</v>
      </c>
      <c r="G49" s="294"/>
      <c r="H49" s="317"/>
      <c r="I49" s="268"/>
      <c r="J49" s="1"/>
      <c r="K49" s="1"/>
    </row>
    <row r="50" spans="1:11" ht="15.75">
      <c r="A50" s="293" t="s">
        <v>146</v>
      </c>
      <c r="B50" s="292" t="s">
        <v>94</v>
      </c>
      <c r="C50" s="292">
        <f>C49+200</f>
        <v>900</v>
      </c>
      <c r="D50" s="292">
        <f>D49+300</f>
        <v>1550</v>
      </c>
      <c r="E50" s="292">
        <f>E49+300</f>
        <v>1550</v>
      </c>
      <c r="F50" s="326" t="s">
        <v>147</v>
      </c>
      <c r="G50" s="294"/>
      <c r="H50" s="268"/>
      <c r="I50" s="268"/>
      <c r="J50" s="1"/>
      <c r="K50" s="1"/>
    </row>
    <row r="51" spans="1:11" ht="15.75">
      <c r="A51" s="293" t="s">
        <v>148</v>
      </c>
      <c r="B51" s="292" t="s">
        <v>94</v>
      </c>
      <c r="C51" s="292">
        <v>450</v>
      </c>
      <c r="D51" s="292">
        <v>700</v>
      </c>
      <c r="E51" s="292">
        <v>700</v>
      </c>
      <c r="F51" s="326" t="s">
        <v>135</v>
      </c>
      <c r="G51" s="294"/>
      <c r="H51" s="317" t="s">
        <v>149</v>
      </c>
      <c r="I51" s="319" t="s">
        <v>116</v>
      </c>
      <c r="J51" s="1"/>
      <c r="K51" s="1"/>
    </row>
    <row r="52" spans="1:11" ht="15.75">
      <c r="A52" s="293" t="s">
        <v>150</v>
      </c>
      <c r="B52" s="292" t="s">
        <v>94</v>
      </c>
      <c r="C52" s="292">
        <v>450</v>
      </c>
      <c r="D52" s="292">
        <v>700</v>
      </c>
      <c r="E52" s="292">
        <v>700</v>
      </c>
      <c r="F52" s="326" t="s">
        <v>151</v>
      </c>
      <c r="G52" s="294"/>
      <c r="H52" s="319" t="s">
        <v>116</v>
      </c>
      <c r="I52" s="268"/>
      <c r="J52" s="1"/>
      <c r="K52" s="1"/>
    </row>
    <row r="53" spans="1:11" ht="15.75">
      <c r="A53" s="293" t="s">
        <v>152</v>
      </c>
      <c r="B53" s="292" t="s">
        <v>94</v>
      </c>
      <c r="C53" s="292">
        <v>675</v>
      </c>
      <c r="D53" s="292">
        <v>1300</v>
      </c>
      <c r="E53" s="292">
        <v>1300</v>
      </c>
      <c r="F53" s="326" t="s">
        <v>114</v>
      </c>
      <c r="G53" s="294"/>
      <c r="H53" s="319" t="s">
        <v>116</v>
      </c>
      <c r="I53" s="268"/>
      <c r="J53" s="1"/>
      <c r="K53" s="1"/>
    </row>
    <row r="54" spans="1:11" ht="15.75">
      <c r="A54" s="293" t="s">
        <v>153</v>
      </c>
      <c r="B54" s="292" t="s">
        <v>94</v>
      </c>
      <c r="C54" s="292">
        <v>700</v>
      </c>
      <c r="D54" s="292">
        <v>1100</v>
      </c>
      <c r="E54" s="292">
        <v>1100</v>
      </c>
      <c r="F54" s="326" t="s">
        <v>133</v>
      </c>
      <c r="G54" s="294"/>
      <c r="H54" s="317"/>
      <c r="I54" s="268"/>
      <c r="J54" s="1"/>
      <c r="K54" s="1"/>
    </row>
    <row r="55" spans="1:11" ht="15.75">
      <c r="A55" s="293" t="s">
        <v>154</v>
      </c>
      <c r="B55" s="292" t="s">
        <v>94</v>
      </c>
      <c r="C55" s="292">
        <v>825</v>
      </c>
      <c r="D55" s="292">
        <v>1550</v>
      </c>
      <c r="E55" s="292">
        <v>1550</v>
      </c>
      <c r="F55" s="326" t="s">
        <v>114</v>
      </c>
      <c r="G55" s="294"/>
      <c r="H55" s="319" t="s">
        <v>116</v>
      </c>
      <c r="I55" s="268"/>
      <c r="J55" s="1"/>
      <c r="K55" s="1"/>
    </row>
    <row r="56" spans="1:11" ht="15.75">
      <c r="A56" s="293" t="s">
        <v>155</v>
      </c>
      <c r="B56" s="292" t="s">
        <v>94</v>
      </c>
      <c r="C56" s="292">
        <v>850</v>
      </c>
      <c r="D56" s="292">
        <v>1600</v>
      </c>
      <c r="E56" s="292">
        <v>1600</v>
      </c>
      <c r="F56" s="326" t="s">
        <v>114</v>
      </c>
      <c r="G56" s="294"/>
      <c r="H56" s="319" t="s">
        <v>116</v>
      </c>
      <c r="I56" s="268"/>
      <c r="J56" s="1"/>
      <c r="K56" s="1"/>
    </row>
    <row r="57" spans="1:11" ht="15.75">
      <c r="A57" s="293" t="s">
        <v>156</v>
      </c>
      <c r="B57" s="292" t="s">
        <v>94</v>
      </c>
      <c r="C57" s="292">
        <v>850</v>
      </c>
      <c r="D57" s="292">
        <v>1600</v>
      </c>
      <c r="E57" s="292">
        <v>1600</v>
      </c>
      <c r="F57" s="326" t="s">
        <v>114</v>
      </c>
      <c r="G57" s="294"/>
      <c r="H57" s="319" t="s">
        <v>116</v>
      </c>
      <c r="I57" s="268"/>
      <c r="J57" s="1"/>
      <c r="K57" s="1"/>
    </row>
    <row r="58" spans="1:11" ht="15.75">
      <c r="A58" s="293" t="s">
        <v>157</v>
      </c>
      <c r="B58" s="292" t="s">
        <v>94</v>
      </c>
      <c r="C58" s="292">
        <v>875</v>
      </c>
      <c r="D58" s="292">
        <v>1350</v>
      </c>
      <c r="E58" s="292">
        <v>1350</v>
      </c>
      <c r="F58" s="326" t="s">
        <v>114</v>
      </c>
      <c r="G58" s="294"/>
      <c r="H58" s="319" t="s">
        <v>116</v>
      </c>
      <c r="I58" s="268"/>
      <c r="J58" s="1"/>
      <c r="K58" s="1"/>
    </row>
    <row r="59" spans="1:11" ht="15.75">
      <c r="A59" s="293" t="s">
        <v>158</v>
      </c>
      <c r="B59" s="292" t="s">
        <v>94</v>
      </c>
      <c r="C59" s="292">
        <v>700</v>
      </c>
      <c r="D59" s="292">
        <v>1700</v>
      </c>
      <c r="E59" s="292">
        <v>1700</v>
      </c>
      <c r="F59" s="326" t="s">
        <v>114</v>
      </c>
      <c r="G59" s="294"/>
      <c r="H59" s="319" t="s">
        <v>116</v>
      </c>
      <c r="I59" s="268"/>
      <c r="J59" s="1"/>
      <c r="K59" s="1"/>
    </row>
    <row r="60" spans="1:11" ht="15.75">
      <c r="A60" s="293" t="s">
        <v>159</v>
      </c>
      <c r="B60" s="292" t="s">
        <v>94</v>
      </c>
      <c r="C60" s="292">
        <v>975</v>
      </c>
      <c r="D60" s="292">
        <v>1900</v>
      </c>
      <c r="E60" s="292">
        <v>1900</v>
      </c>
      <c r="F60" s="326" t="s">
        <v>114</v>
      </c>
      <c r="G60" s="294"/>
      <c r="H60" s="319" t="s">
        <v>116</v>
      </c>
      <c r="I60" s="268"/>
      <c r="J60" s="1"/>
      <c r="K60" s="1"/>
    </row>
    <row r="61" spans="1:11" ht="12" customHeight="1">
      <c r="A61" s="271" t="s">
        <v>160</v>
      </c>
      <c r="B61" s="291"/>
      <c r="C61" s="291"/>
      <c r="D61" s="291"/>
      <c r="E61" s="291"/>
      <c r="F61" s="291"/>
      <c r="G61" s="321"/>
      <c r="H61" s="301"/>
      <c r="I61" s="268"/>
      <c r="J61" s="1"/>
      <c r="K61" s="1"/>
    </row>
    <row r="62" spans="1:11" ht="12" customHeight="1">
      <c r="A62" s="271" t="s">
        <v>161</v>
      </c>
      <c r="B62" s="291"/>
      <c r="C62" s="291"/>
      <c r="D62" s="291"/>
      <c r="E62" s="291"/>
      <c r="F62" s="291"/>
      <c r="G62" s="321"/>
      <c r="H62" s="301"/>
      <c r="I62" s="268"/>
      <c r="J62" s="1"/>
      <c r="K62" s="1"/>
    </row>
    <row r="63" spans="1:11" ht="12" customHeight="1">
      <c r="A63" s="271" t="s">
        <v>162</v>
      </c>
      <c r="B63" s="291"/>
      <c r="C63" s="291"/>
      <c r="D63" s="291"/>
      <c r="E63" s="291"/>
      <c r="F63" s="291"/>
      <c r="G63" s="321"/>
      <c r="H63" s="301"/>
      <c r="I63" s="268"/>
      <c r="J63" s="1"/>
      <c r="K63" s="1"/>
    </row>
    <row r="64" spans="1:11" ht="12" customHeight="1">
      <c r="A64" s="271" t="s">
        <v>163</v>
      </c>
      <c r="B64" s="291"/>
      <c r="C64" s="291"/>
      <c r="D64" s="291"/>
      <c r="E64" s="291"/>
      <c r="F64" s="291"/>
      <c r="G64" s="321"/>
      <c r="H64" s="301"/>
      <c r="I64" s="268"/>
      <c r="J64" s="1"/>
      <c r="K64" s="1"/>
    </row>
    <row r="65" spans="1:11" ht="12" customHeight="1">
      <c r="A65" s="271" t="s">
        <v>164</v>
      </c>
      <c r="B65" s="291"/>
      <c r="C65" s="291"/>
      <c r="D65" s="291"/>
      <c r="E65" s="291"/>
      <c r="F65" s="291"/>
      <c r="G65" s="321"/>
      <c r="H65" s="301"/>
      <c r="I65" s="268"/>
      <c r="J65" s="1"/>
      <c r="K65" s="1"/>
    </row>
    <row r="66" spans="1:11" ht="12" customHeight="1">
      <c r="A66" s="271" t="s">
        <v>112</v>
      </c>
      <c r="B66" s="268"/>
      <c r="C66" s="268"/>
      <c r="D66" s="268"/>
      <c r="E66" s="268"/>
      <c r="F66" s="268"/>
      <c r="G66" s="321"/>
      <c r="H66" s="301"/>
      <c r="I66" s="268"/>
      <c r="J66" s="1"/>
      <c r="K66" s="1"/>
    </row>
    <row r="67" spans="1:11" ht="15.75">
      <c r="A67" s="290"/>
      <c r="B67" s="289"/>
      <c r="C67" s="289"/>
      <c r="D67" s="289"/>
      <c r="E67" s="289"/>
      <c r="F67" s="289"/>
      <c r="G67" s="320"/>
      <c r="H67" s="301"/>
      <c r="I67" s="268"/>
      <c r="J67" s="1"/>
      <c r="K67" s="1"/>
    </row>
    <row r="68" spans="1:11" ht="15.75">
      <c r="A68" s="5"/>
      <c r="B68" s="5"/>
      <c r="C68" s="5"/>
      <c r="D68" s="5"/>
      <c r="E68" s="5"/>
      <c r="F68" s="268"/>
      <c r="G68" s="268"/>
      <c r="H68" s="268"/>
      <c r="I68" s="268"/>
      <c r="J68" s="1"/>
      <c r="K68" s="1"/>
    </row>
    <row r="69" spans="1:11" ht="15.75">
      <c r="A69" s="5"/>
      <c r="B69" s="5"/>
      <c r="C69" s="5"/>
      <c r="D69" s="5"/>
      <c r="E69" s="5"/>
      <c r="F69" s="268"/>
      <c r="G69" s="268"/>
      <c r="H69" s="268"/>
      <c r="I69" s="268"/>
      <c r="J69" s="1"/>
      <c r="K69" s="1"/>
    </row>
    <row r="70" spans="1:11" ht="15.75">
      <c r="A70" s="372" t="s">
        <v>165</v>
      </c>
      <c r="B70" s="328" t="s">
        <v>89</v>
      </c>
      <c r="C70" s="327" t="s">
        <v>90</v>
      </c>
      <c r="D70" s="327" t="s">
        <v>91</v>
      </c>
      <c r="E70" s="371" t="s">
        <v>92</v>
      </c>
      <c r="F70" s="297"/>
      <c r="G70" s="323"/>
      <c r="H70" s="298"/>
      <c r="I70" s="298"/>
      <c r="J70" s="1"/>
      <c r="K70" s="1"/>
    </row>
    <row r="71" spans="1:11" ht="15.75">
      <c r="A71" s="316" t="s">
        <v>166</v>
      </c>
      <c r="B71" s="300" t="s">
        <v>94</v>
      </c>
      <c r="C71" s="369">
        <v>1200</v>
      </c>
      <c r="D71" s="369">
        <v>1900</v>
      </c>
      <c r="E71" s="366">
        <v>1900</v>
      </c>
      <c r="F71" s="269" t="s">
        <v>167</v>
      </c>
      <c r="G71" s="270"/>
      <c r="H71" s="362" t="s">
        <v>168</v>
      </c>
      <c r="I71" s="362" t="s">
        <v>169</v>
      </c>
      <c r="J71" s="272"/>
      <c r="K71" s="1"/>
    </row>
    <row r="72" spans="1:11" ht="15.75">
      <c r="A72" s="293" t="s">
        <v>170</v>
      </c>
      <c r="B72" s="300" t="s">
        <v>94</v>
      </c>
      <c r="C72" s="346">
        <v>1450</v>
      </c>
      <c r="D72" s="346">
        <v>2450</v>
      </c>
      <c r="E72" s="346">
        <v>2450</v>
      </c>
      <c r="F72" s="326" t="s">
        <v>171</v>
      </c>
      <c r="G72" s="294"/>
      <c r="H72" s="362" t="s">
        <v>168</v>
      </c>
      <c r="I72" s="362" t="s">
        <v>169</v>
      </c>
      <c r="J72" s="319" t="s">
        <v>116</v>
      </c>
      <c r="K72" s="1"/>
    </row>
    <row r="73" spans="1:11" ht="15.75">
      <c r="A73" s="293" t="s">
        <v>172</v>
      </c>
      <c r="B73" s="300" t="s">
        <v>94</v>
      </c>
      <c r="C73" s="346">
        <v>1200</v>
      </c>
      <c r="D73" s="346">
        <v>1900</v>
      </c>
      <c r="E73" s="346">
        <v>1900</v>
      </c>
      <c r="F73" s="326" t="s">
        <v>114</v>
      </c>
      <c r="G73" s="294"/>
      <c r="H73" s="362"/>
      <c r="I73" s="362"/>
      <c r="J73" s="272"/>
      <c r="K73" s="1"/>
    </row>
    <row r="74" spans="1:11" ht="15.75">
      <c r="A74" s="363" t="s">
        <v>173</v>
      </c>
      <c r="B74" s="300"/>
      <c r="C74" s="292"/>
      <c r="D74" s="292"/>
      <c r="E74" s="292"/>
      <c r="F74" s="315"/>
      <c r="G74" s="299"/>
      <c r="H74" s="362"/>
      <c r="I74" s="362"/>
      <c r="J74" s="272"/>
      <c r="K74" s="1"/>
    </row>
    <row r="75" spans="1:11" ht="15.75">
      <c r="A75" s="293" t="s">
        <v>174</v>
      </c>
      <c r="B75" s="292" t="s">
        <v>94</v>
      </c>
      <c r="C75" s="346">
        <v>725</v>
      </c>
      <c r="D75" s="346">
        <v>1350</v>
      </c>
      <c r="E75" s="346">
        <v>1350</v>
      </c>
      <c r="F75" s="326" t="s">
        <v>175</v>
      </c>
      <c r="G75" s="294"/>
      <c r="H75" s="298"/>
      <c r="I75" s="298"/>
      <c r="J75" s="272"/>
      <c r="K75" s="1"/>
    </row>
    <row r="76" spans="1:11" ht="15.75">
      <c r="A76" s="293" t="s">
        <v>176</v>
      </c>
      <c r="B76" s="292" t="s">
        <v>94</v>
      </c>
      <c r="C76" s="346">
        <v>875</v>
      </c>
      <c r="D76" s="346">
        <v>1650</v>
      </c>
      <c r="E76" s="346">
        <v>1650</v>
      </c>
      <c r="F76" s="326" t="s">
        <v>177</v>
      </c>
      <c r="G76" s="294"/>
      <c r="H76" s="298"/>
      <c r="I76" s="298"/>
      <c r="J76" s="272"/>
      <c r="K76" s="1"/>
    </row>
    <row r="77" spans="1:11" ht="15.75">
      <c r="A77" s="293" t="s">
        <v>178</v>
      </c>
      <c r="B77" s="292" t="s">
        <v>94</v>
      </c>
      <c r="C77" s="346">
        <v>1150</v>
      </c>
      <c r="D77" s="346">
        <v>2200</v>
      </c>
      <c r="E77" s="346">
        <v>2200</v>
      </c>
      <c r="F77" s="326" t="s">
        <v>177</v>
      </c>
      <c r="G77" s="294"/>
      <c r="H77" s="317" t="s">
        <v>179</v>
      </c>
      <c r="I77" s="298"/>
      <c r="J77" s="272"/>
      <c r="K77" s="1"/>
    </row>
    <row r="78" spans="1:11" ht="15.75">
      <c r="A78" s="361" t="s">
        <v>180</v>
      </c>
      <c r="B78" s="314"/>
      <c r="C78" s="314"/>
      <c r="D78" s="314"/>
      <c r="E78" s="314"/>
      <c r="F78" s="314"/>
      <c r="G78" s="318"/>
      <c r="H78" s="268"/>
      <c r="I78" s="298"/>
      <c r="J78" s="272"/>
      <c r="K78" s="1"/>
    </row>
    <row r="79" spans="1:11" ht="15.75">
      <c r="A79" s="316" t="s">
        <v>181</v>
      </c>
      <c r="B79" s="300" t="s">
        <v>94</v>
      </c>
      <c r="C79" s="369">
        <v>1150</v>
      </c>
      <c r="D79" s="369">
        <v>2200</v>
      </c>
      <c r="E79" s="346">
        <v>2200</v>
      </c>
      <c r="F79" s="326" t="s">
        <v>177</v>
      </c>
      <c r="G79" s="294"/>
      <c r="H79" s="317" t="s">
        <v>179</v>
      </c>
      <c r="I79" s="298"/>
      <c r="J79" s="272"/>
      <c r="K79" s="1"/>
    </row>
    <row r="80" spans="1:11" ht="15.75">
      <c r="A80" s="361" t="s">
        <v>182</v>
      </c>
      <c r="B80" s="314"/>
      <c r="C80" s="314"/>
      <c r="D80" s="314"/>
      <c r="E80" s="357"/>
      <c r="F80" s="315"/>
      <c r="G80" s="360"/>
      <c r="H80" s="298"/>
      <c r="I80" s="298"/>
      <c r="J80" s="1"/>
      <c r="K80" s="1"/>
    </row>
    <row r="81" spans="1:11" ht="15.75">
      <c r="A81" s="271" t="s">
        <v>183</v>
      </c>
      <c r="B81" s="291"/>
      <c r="C81" s="291"/>
      <c r="D81" s="291"/>
      <c r="E81" s="291"/>
      <c r="F81" s="291"/>
      <c r="G81" s="359"/>
      <c r="H81" s="298"/>
      <c r="I81" s="298"/>
      <c r="J81" s="1"/>
      <c r="K81" s="1"/>
    </row>
    <row r="82" spans="1:11" ht="15.75">
      <c r="A82" s="271" t="s">
        <v>184</v>
      </c>
      <c r="B82" s="291"/>
      <c r="C82" s="291"/>
      <c r="D82" s="291"/>
      <c r="E82" s="291"/>
      <c r="F82" s="291"/>
      <c r="G82" s="359"/>
      <c r="H82" s="298"/>
      <c r="I82" s="298"/>
      <c r="J82" s="1"/>
      <c r="K82" s="1"/>
    </row>
    <row r="83" spans="1:11" ht="15.75">
      <c r="A83" s="271" t="s">
        <v>185</v>
      </c>
      <c r="B83" s="291"/>
      <c r="C83" s="291"/>
      <c r="D83" s="291"/>
      <c r="E83" s="291"/>
      <c r="F83" s="291"/>
      <c r="G83" s="359"/>
      <c r="H83" s="298"/>
      <c r="I83" s="298"/>
      <c r="J83" s="1"/>
      <c r="K83" s="1"/>
    </row>
    <row r="84" spans="1:11" ht="15.75">
      <c r="A84" s="271" t="s">
        <v>186</v>
      </c>
      <c r="B84" s="291"/>
      <c r="C84" s="291"/>
      <c r="D84" s="291"/>
      <c r="E84" s="291"/>
      <c r="F84" s="291"/>
      <c r="G84" s="359"/>
      <c r="H84" s="298"/>
      <c r="I84" s="298"/>
      <c r="J84" s="1"/>
      <c r="K84" s="1"/>
    </row>
    <row r="85" spans="1:11" ht="15.75">
      <c r="A85" s="271" t="s">
        <v>111</v>
      </c>
      <c r="B85" s="268"/>
      <c r="C85" s="268"/>
      <c r="D85" s="291"/>
      <c r="E85" s="291"/>
      <c r="F85" s="291"/>
      <c r="G85" s="359"/>
      <c r="H85" s="298"/>
      <c r="I85" s="298"/>
      <c r="J85" s="1"/>
      <c r="K85" s="1"/>
    </row>
    <row r="86" spans="1:11" ht="15.75">
      <c r="A86" s="271" t="s">
        <v>187</v>
      </c>
      <c r="B86" s="268"/>
      <c r="C86" s="268"/>
      <c r="D86" s="291"/>
      <c r="E86" s="291"/>
      <c r="F86" s="291"/>
      <c r="G86" s="359"/>
      <c r="H86" s="298"/>
      <c r="I86" s="298"/>
      <c r="J86" s="1"/>
      <c r="K86" s="1"/>
    </row>
    <row r="87" spans="1:11" ht="15.75">
      <c r="A87" s="290"/>
      <c r="B87" s="289"/>
      <c r="C87" s="289"/>
      <c r="D87" s="304"/>
      <c r="E87" s="304"/>
      <c r="F87" s="304"/>
      <c r="G87" s="358"/>
      <c r="H87" s="298"/>
      <c r="I87" s="298"/>
      <c r="J87" s="1"/>
      <c r="K87" s="1"/>
    </row>
    <row r="88" spans="1:11" ht="15.75">
      <c r="A88" s="268"/>
      <c r="B88" s="268"/>
      <c r="C88" s="268"/>
      <c r="D88" s="268"/>
      <c r="E88" s="268"/>
      <c r="F88" s="268"/>
      <c r="G88" s="268"/>
      <c r="H88" s="272"/>
      <c r="I88" s="272"/>
      <c r="J88" s="1"/>
      <c r="K88" s="1"/>
    </row>
    <row r="89" spans="1:11" ht="15.75">
      <c r="A89" s="339" t="s">
        <v>188</v>
      </c>
      <c r="B89" s="338" t="s">
        <v>89</v>
      </c>
      <c r="C89" s="337"/>
      <c r="D89" s="335" t="s">
        <v>90</v>
      </c>
      <c r="E89" s="336"/>
      <c r="F89" s="295" t="s">
        <v>189</v>
      </c>
      <c r="G89" s="296"/>
      <c r="H89" s="272"/>
      <c r="I89" s="272"/>
      <c r="J89" s="1"/>
      <c r="K89" s="1"/>
    </row>
    <row r="90" spans="1:11" ht="15.75">
      <c r="A90" s="334" t="s">
        <v>190</v>
      </c>
      <c r="B90" s="333"/>
      <c r="C90" s="331" t="s">
        <v>191</v>
      </c>
      <c r="D90" s="331" t="s">
        <v>192</v>
      </c>
      <c r="E90" s="332" t="s">
        <v>193</v>
      </c>
      <c r="F90" s="331" t="s">
        <v>194</v>
      </c>
      <c r="G90" s="330" t="s">
        <v>195</v>
      </c>
      <c r="H90" s="272"/>
      <c r="I90" s="272"/>
      <c r="J90" s="1"/>
      <c r="K90" s="1"/>
    </row>
    <row r="91" spans="1:11" ht="15.75">
      <c r="A91" s="308" t="s">
        <v>196</v>
      </c>
      <c r="B91" s="309" t="s">
        <v>94</v>
      </c>
      <c r="C91" s="366">
        <f>C75+316</f>
        <v>1041</v>
      </c>
      <c r="D91" s="366">
        <f>C75+340</f>
        <v>1065</v>
      </c>
      <c r="E91" s="367">
        <f>C75+395</f>
        <v>1120</v>
      </c>
      <c r="F91" s="366">
        <f>E75+611</f>
        <v>1961</v>
      </c>
      <c r="G91" s="365">
        <f>E75+611</f>
        <v>1961</v>
      </c>
      <c r="H91" s="352" t="s">
        <v>197</v>
      </c>
      <c r="I91" s="272"/>
      <c r="J91" s="1"/>
      <c r="K91" s="1"/>
    </row>
    <row r="92" spans="1:11" ht="15.75">
      <c r="A92" s="293" t="s">
        <v>198</v>
      </c>
      <c r="B92" s="292" t="s">
        <v>94</v>
      </c>
      <c r="C92" s="346">
        <f>C75+554</f>
        <v>1279</v>
      </c>
      <c r="D92" s="346">
        <f>C75+572</f>
        <v>1297</v>
      </c>
      <c r="E92" s="345">
        <f>C75+712</f>
        <v>1437</v>
      </c>
      <c r="F92" s="346">
        <f>E75+1042</f>
        <v>2392</v>
      </c>
      <c r="G92" s="364">
        <f>E75+1066</f>
        <v>2416</v>
      </c>
      <c r="H92" s="353" t="s">
        <v>116</v>
      </c>
      <c r="I92" s="272"/>
      <c r="J92" s="1"/>
      <c r="K92" s="1"/>
    </row>
    <row r="93" spans="1:11" ht="15.75">
      <c r="A93" s="271" t="s">
        <v>199</v>
      </c>
      <c r="B93" s="291"/>
      <c r="C93" s="291"/>
      <c r="D93" s="291"/>
      <c r="E93" s="291"/>
      <c r="F93" s="291"/>
      <c r="G93" s="306"/>
      <c r="H93" s="272"/>
      <c r="I93" s="272"/>
      <c r="J93" s="1"/>
      <c r="K93" s="1"/>
    </row>
    <row r="94" spans="1:11" ht="15.75">
      <c r="A94" s="271" t="s">
        <v>200</v>
      </c>
      <c r="B94" s="291"/>
      <c r="C94" s="291"/>
      <c r="D94" s="291"/>
      <c r="E94" s="291"/>
      <c r="F94" s="291"/>
      <c r="G94" s="306"/>
      <c r="H94" s="272"/>
      <c r="I94" s="272"/>
      <c r="J94" s="1"/>
      <c r="K94" s="1"/>
    </row>
    <row r="95" spans="1:11" ht="15.75">
      <c r="A95" s="271" t="s">
        <v>184</v>
      </c>
      <c r="B95" s="291"/>
      <c r="C95" s="291"/>
      <c r="D95" s="291"/>
      <c r="E95" s="291"/>
      <c r="F95" s="291"/>
      <c r="G95" s="306"/>
      <c r="H95" s="272"/>
      <c r="I95" s="272"/>
      <c r="J95" s="1"/>
      <c r="K95" s="1"/>
    </row>
    <row r="96" spans="1:11" ht="15.75">
      <c r="A96" s="271" t="s">
        <v>185</v>
      </c>
      <c r="B96" s="291"/>
      <c r="C96" s="291"/>
      <c r="D96" s="291"/>
      <c r="E96" s="291"/>
      <c r="F96" s="291"/>
      <c r="G96" s="306"/>
      <c r="H96" s="272"/>
      <c r="I96" s="272"/>
      <c r="J96" s="1"/>
      <c r="K96" s="1"/>
    </row>
    <row r="97" spans="1:11" ht="15.75">
      <c r="A97" s="271" t="s">
        <v>186</v>
      </c>
      <c r="B97" s="291"/>
      <c r="C97" s="291"/>
      <c r="D97" s="291"/>
      <c r="E97" s="291"/>
      <c r="F97" s="291"/>
      <c r="G97" s="306"/>
      <c r="H97" s="272"/>
      <c r="I97" s="272"/>
      <c r="J97" s="1"/>
      <c r="K97" s="1"/>
    </row>
    <row r="98" spans="1:11" ht="15.75">
      <c r="A98" s="271" t="s">
        <v>111</v>
      </c>
      <c r="B98" s="268"/>
      <c r="C98" s="268"/>
      <c r="D98" s="291"/>
      <c r="E98" s="291"/>
      <c r="F98" s="291"/>
      <c r="G98" s="306"/>
      <c r="H98" s="272"/>
      <c r="I98" s="272"/>
      <c r="J98" s="1"/>
      <c r="K98" s="1"/>
    </row>
    <row r="99" spans="1:11" ht="15.75">
      <c r="A99" s="271" t="s">
        <v>187</v>
      </c>
      <c r="B99" s="268"/>
      <c r="C99" s="268"/>
      <c r="D99" s="291"/>
      <c r="E99" s="291"/>
      <c r="F99" s="291"/>
      <c r="G99" s="306"/>
      <c r="H99" s="272"/>
      <c r="I99" s="272"/>
      <c r="J99" s="1"/>
      <c r="K99" s="1"/>
    </row>
    <row r="100" spans="1:11" ht="15.75">
      <c r="A100" s="290" t="s">
        <v>201</v>
      </c>
      <c r="B100" s="289"/>
      <c r="C100" s="289"/>
      <c r="D100" s="304"/>
      <c r="E100" s="304"/>
      <c r="F100" s="304"/>
      <c r="G100" s="305"/>
      <c r="H100" s="272"/>
      <c r="I100" s="272"/>
      <c r="J100" s="1"/>
      <c r="K100" s="1"/>
    </row>
    <row r="101" spans="1:11" ht="15.75">
      <c r="A101" s="303"/>
      <c r="B101" s="5"/>
      <c r="C101" s="5"/>
      <c r="D101" s="5"/>
      <c r="E101" s="5"/>
      <c r="F101" s="5"/>
      <c r="G101" s="5"/>
      <c r="H101" s="5"/>
      <c r="I101" s="298"/>
      <c r="J101" s="1"/>
      <c r="K101" s="20"/>
    </row>
    <row r="102" spans="1:12" ht="15.75" customHeight="1">
      <c r="A102" s="344" t="s">
        <v>202</v>
      </c>
      <c r="B102" s="274"/>
      <c r="C102" s="274"/>
      <c r="D102" s="274"/>
      <c r="E102" s="274"/>
      <c r="F102" s="273"/>
      <c r="G102" s="5"/>
      <c r="H102" s="5"/>
      <c r="I102" s="5"/>
      <c r="J102" s="1"/>
      <c r="K102" s="1"/>
      <c r="L102" s="1"/>
    </row>
    <row r="103" spans="1:12" ht="15.75" customHeight="1">
      <c r="A103" s="311" t="s">
        <v>88</v>
      </c>
      <c r="B103" s="312" t="s">
        <v>89</v>
      </c>
      <c r="C103" s="300" t="s">
        <v>90</v>
      </c>
      <c r="D103" s="300" t="s">
        <v>91</v>
      </c>
      <c r="E103" s="300" t="s">
        <v>92</v>
      </c>
      <c r="F103" s="313" t="s">
        <v>93</v>
      </c>
      <c r="G103" s="5"/>
      <c r="H103" s="5"/>
      <c r="I103" s="5"/>
      <c r="J103" s="1"/>
      <c r="K103" s="1"/>
      <c r="L103" s="1"/>
    </row>
    <row r="104" spans="1:12" ht="15.75" customHeight="1">
      <c r="A104" s="293" t="s">
        <v>203</v>
      </c>
      <c r="B104" s="292" t="s">
        <v>94</v>
      </c>
      <c r="C104" s="346">
        <v>750</v>
      </c>
      <c r="D104" s="346">
        <v>1300</v>
      </c>
      <c r="E104" s="346">
        <v>1300</v>
      </c>
      <c r="F104" s="310" t="s">
        <v>204</v>
      </c>
      <c r="G104" s="352"/>
      <c r="H104" s="5"/>
      <c r="I104" s="5"/>
      <c r="J104" s="1"/>
      <c r="K104" s="1"/>
      <c r="L104" s="1"/>
    </row>
    <row r="105" spans="1:12" ht="15.75" customHeight="1">
      <c r="A105" s="293" t="s">
        <v>205</v>
      </c>
      <c r="B105" s="292" t="s">
        <v>94</v>
      </c>
      <c r="C105" s="346">
        <v>750</v>
      </c>
      <c r="D105" s="346">
        <v>1300</v>
      </c>
      <c r="E105" s="346">
        <v>1300</v>
      </c>
      <c r="F105" s="310" t="s">
        <v>204</v>
      </c>
      <c r="G105" s="303" t="s">
        <v>206</v>
      </c>
      <c r="H105" s="5"/>
      <c r="I105" s="5"/>
      <c r="J105" s="1"/>
      <c r="K105" s="1"/>
      <c r="L105" s="1"/>
    </row>
    <row r="106" spans="1:12" ht="15.75" customHeight="1">
      <c r="A106" s="307" t="s">
        <v>207</v>
      </c>
      <c r="B106" s="291"/>
      <c r="C106" s="291"/>
      <c r="D106" s="291"/>
      <c r="E106" s="291"/>
      <c r="F106" s="306"/>
      <c r="G106" s="5"/>
      <c r="H106" s="5"/>
      <c r="I106" s="5"/>
      <c r="J106" s="1"/>
      <c r="K106" s="1"/>
      <c r="L106" s="1"/>
    </row>
    <row r="107" spans="1:12" ht="15.75" customHeight="1">
      <c r="A107" s="271" t="s">
        <v>111</v>
      </c>
      <c r="B107" s="268"/>
      <c r="C107" s="268"/>
      <c r="D107" s="291"/>
      <c r="E107" s="291"/>
      <c r="F107" s="306"/>
      <c r="G107" s="5"/>
      <c r="H107" s="5"/>
      <c r="I107" s="5"/>
      <c r="J107" s="1"/>
      <c r="K107" s="1"/>
      <c r="L107" s="1"/>
    </row>
    <row r="108" spans="1:12" ht="15.75" customHeight="1">
      <c r="A108" s="271" t="s">
        <v>187</v>
      </c>
      <c r="B108" s="268"/>
      <c r="C108" s="268"/>
      <c r="D108" s="291"/>
      <c r="E108" s="291"/>
      <c r="F108" s="306"/>
      <c r="G108" s="5"/>
      <c r="H108" s="5"/>
      <c r="I108" s="5"/>
      <c r="J108" s="1"/>
      <c r="K108" s="1"/>
      <c r="L108" s="1"/>
    </row>
    <row r="109" spans="1:12" ht="15.75" customHeight="1">
      <c r="A109" s="290"/>
      <c r="B109" s="289"/>
      <c r="C109" s="289"/>
      <c r="D109" s="304"/>
      <c r="E109" s="304"/>
      <c r="F109" s="305"/>
      <c r="G109" s="5"/>
      <c r="H109" s="5"/>
      <c r="I109" s="5"/>
      <c r="J109" s="1"/>
      <c r="K109" s="1"/>
      <c r="L109" s="1"/>
    </row>
    <row r="110" spans="1:12" ht="15.75" customHeight="1">
      <c r="A110" s="268"/>
      <c r="B110" s="268"/>
      <c r="C110" s="268"/>
      <c r="D110" s="291"/>
      <c r="E110" s="291"/>
      <c r="F110" s="291"/>
      <c r="G110" s="5"/>
      <c r="H110" s="5"/>
      <c r="I110" s="5"/>
      <c r="J110" s="1"/>
      <c r="K110" s="1"/>
      <c r="L110" s="1"/>
    </row>
    <row r="111" spans="1:12" ht="15.75" customHeight="1">
      <c r="A111" s="339" t="s">
        <v>208</v>
      </c>
      <c r="B111" s="338" t="s">
        <v>89</v>
      </c>
      <c r="C111" s="337"/>
      <c r="D111" s="335" t="s">
        <v>90</v>
      </c>
      <c r="E111" s="336"/>
      <c r="F111" s="295" t="s">
        <v>189</v>
      </c>
      <c r="G111" s="296"/>
      <c r="H111" s="272"/>
      <c r="I111" s="272"/>
      <c r="J111" s="249"/>
      <c r="K111" s="249"/>
      <c r="L111" s="249"/>
    </row>
    <row r="112" spans="1:12" ht="15.75" customHeight="1">
      <c r="A112" s="334" t="s">
        <v>209</v>
      </c>
      <c r="B112" s="333"/>
      <c r="C112" s="331" t="s">
        <v>191</v>
      </c>
      <c r="D112" s="331" t="s">
        <v>192</v>
      </c>
      <c r="E112" s="332" t="s">
        <v>193</v>
      </c>
      <c r="F112" s="331" t="s">
        <v>194</v>
      </c>
      <c r="G112" s="330" t="s">
        <v>195</v>
      </c>
      <c r="H112" s="272"/>
      <c r="I112" s="272"/>
      <c r="J112" s="249"/>
      <c r="K112" s="249"/>
      <c r="L112" s="249"/>
    </row>
    <row r="113" spans="1:12" ht="15.75" customHeight="1">
      <c r="A113" s="308" t="s">
        <v>210</v>
      </c>
      <c r="B113" s="309" t="s">
        <v>94</v>
      </c>
      <c r="C113" s="366">
        <f>C105+928</f>
        <v>1678</v>
      </c>
      <c r="D113" s="366">
        <f>C105+979</f>
        <v>1729</v>
      </c>
      <c r="E113" s="367">
        <f>C105+1201</f>
        <v>1951</v>
      </c>
      <c r="F113" s="366">
        <f>E105+1674</f>
        <v>2974</v>
      </c>
      <c r="G113" s="365">
        <f>E105+1715</f>
        <v>3015</v>
      </c>
      <c r="H113" s="352" t="s">
        <v>211</v>
      </c>
      <c r="I113" s="272"/>
      <c r="J113" s="249"/>
      <c r="K113" s="249"/>
      <c r="L113" s="249"/>
    </row>
    <row r="114" spans="1:12" ht="15.75" customHeight="1">
      <c r="A114" s="293" t="s">
        <v>212</v>
      </c>
      <c r="B114" s="292" t="s">
        <v>94</v>
      </c>
      <c r="C114" s="346">
        <f>C105+821</f>
        <v>1571</v>
      </c>
      <c r="D114" s="346">
        <f>C105+866</f>
        <v>1616</v>
      </c>
      <c r="E114" s="345">
        <f>C105+1048</f>
        <v>1798</v>
      </c>
      <c r="F114" s="346">
        <f>E105+1448</f>
        <v>2748</v>
      </c>
      <c r="G114" s="364">
        <f>E105+1457</f>
        <v>2757</v>
      </c>
      <c r="H114" s="272"/>
      <c r="I114" s="272"/>
      <c r="J114" s="249"/>
      <c r="K114" s="249"/>
      <c r="L114" s="249"/>
    </row>
    <row r="115" spans="1:12" ht="15.75" customHeight="1">
      <c r="A115" s="293" t="s">
        <v>213</v>
      </c>
      <c r="B115" s="292" t="s">
        <v>94</v>
      </c>
      <c r="C115" s="346">
        <f>C105+934</f>
        <v>1684</v>
      </c>
      <c r="D115" s="346">
        <f>C105+985</f>
        <v>1735</v>
      </c>
      <c r="E115" s="345">
        <f>C105+1189</f>
        <v>1939</v>
      </c>
      <c r="F115" s="346">
        <f>E105+1679</f>
        <v>2979</v>
      </c>
      <c r="G115" s="364">
        <f>E105+1720</f>
        <v>3020</v>
      </c>
      <c r="H115" s="272"/>
      <c r="I115" s="272"/>
      <c r="J115" s="249"/>
      <c r="K115" s="249"/>
      <c r="L115" s="249"/>
    </row>
    <row r="116" spans="1:12" ht="15.75" customHeight="1">
      <c r="A116" s="293" t="s">
        <v>214</v>
      </c>
      <c r="B116" s="292" t="s">
        <v>94</v>
      </c>
      <c r="C116" s="346">
        <f>C105+987</f>
        <v>1737</v>
      </c>
      <c r="D116" s="346">
        <f>C105+1038</f>
        <v>1788</v>
      </c>
      <c r="E116" s="345">
        <f>C105+1275</f>
        <v>2025</v>
      </c>
      <c r="F116" s="346">
        <f>E105+1800</f>
        <v>3100</v>
      </c>
      <c r="G116" s="364">
        <f>E105+1841</f>
        <v>3141</v>
      </c>
      <c r="H116" s="272"/>
      <c r="I116" s="272"/>
      <c r="J116" s="249"/>
      <c r="K116" s="249"/>
      <c r="L116" s="249"/>
    </row>
    <row r="117" spans="1:12" ht="15.75" customHeight="1">
      <c r="A117" s="293" t="s">
        <v>215</v>
      </c>
      <c r="B117" s="292" t="s">
        <v>94</v>
      </c>
      <c r="C117" s="346">
        <f>C105+282</f>
        <v>1032</v>
      </c>
      <c r="D117" s="346">
        <f>C105+360</f>
        <v>1110</v>
      </c>
      <c r="E117" s="345">
        <f>C105+379</f>
        <v>1129</v>
      </c>
      <c r="F117" s="346">
        <f>E105+578</f>
        <v>1878</v>
      </c>
      <c r="G117" s="364">
        <f>E105+578</f>
        <v>1878</v>
      </c>
      <c r="H117" s="352"/>
      <c r="I117" s="272"/>
      <c r="J117" s="249"/>
      <c r="K117" s="249"/>
      <c r="L117" s="249"/>
    </row>
    <row r="118" spans="1:12" ht="15.75" customHeight="1">
      <c r="A118" s="293" t="s">
        <v>216</v>
      </c>
      <c r="B118" s="292" t="s">
        <v>94</v>
      </c>
      <c r="C118" s="346">
        <f>C113</f>
        <v>1678</v>
      </c>
      <c r="D118" s="346">
        <f>D113</f>
        <v>1729</v>
      </c>
      <c r="E118" s="345">
        <f>E113</f>
        <v>1951</v>
      </c>
      <c r="F118" s="346">
        <f>F113</f>
        <v>2974</v>
      </c>
      <c r="G118" s="364">
        <f>G113</f>
        <v>3015</v>
      </c>
      <c r="H118" s="272"/>
      <c r="I118" s="272"/>
      <c r="J118" s="249"/>
      <c r="K118" s="249"/>
      <c r="L118" s="249"/>
    </row>
    <row r="119" spans="1:12" ht="15.75" customHeight="1">
      <c r="A119" s="293" t="s">
        <v>217</v>
      </c>
      <c r="B119" s="292" t="s">
        <v>218</v>
      </c>
      <c r="C119" s="346">
        <f>C105+921</f>
        <v>1671</v>
      </c>
      <c r="D119" s="346">
        <f>C105+973</f>
        <v>1723</v>
      </c>
      <c r="E119" s="345">
        <f>C105+1193</f>
        <v>1943</v>
      </c>
      <c r="F119" s="346">
        <f>E105+1682</f>
        <v>2982</v>
      </c>
      <c r="G119" s="364">
        <f>E105+1723</f>
        <v>3023</v>
      </c>
      <c r="H119" s="272"/>
      <c r="I119" s="272"/>
      <c r="J119" s="249"/>
      <c r="K119" s="249"/>
      <c r="L119" s="249"/>
    </row>
    <row r="120" spans="1:12" ht="15.75" customHeight="1">
      <c r="A120" s="293" t="s">
        <v>219</v>
      </c>
      <c r="B120" s="292" t="s">
        <v>94</v>
      </c>
      <c r="C120" s="346">
        <f>C105+495</f>
        <v>1245</v>
      </c>
      <c r="D120" s="346">
        <f>C105+551</f>
        <v>1301</v>
      </c>
      <c r="E120" s="345">
        <f>C105+686</f>
        <v>1436</v>
      </c>
      <c r="F120" s="346">
        <f>E105+963</f>
        <v>2263</v>
      </c>
      <c r="G120" s="364">
        <f>E105+981</f>
        <v>2281</v>
      </c>
      <c r="H120" s="272"/>
      <c r="I120" s="272"/>
      <c r="J120" s="249"/>
      <c r="K120" s="249"/>
      <c r="L120" s="249"/>
    </row>
    <row r="121" spans="1:12" ht="15.75" customHeight="1">
      <c r="A121" s="293" t="s">
        <v>220</v>
      </c>
      <c r="B121" s="292" t="s">
        <v>94</v>
      </c>
      <c r="C121" s="346">
        <f>C105+600</f>
        <v>1350</v>
      </c>
      <c r="D121" s="346">
        <f>C105+665</f>
        <v>1415</v>
      </c>
      <c r="E121" s="345">
        <f>C105+809</f>
        <v>1559</v>
      </c>
      <c r="F121" s="346">
        <f>E105+1117</f>
        <v>2417</v>
      </c>
      <c r="G121" s="364">
        <f>E105+1145</f>
        <v>2445</v>
      </c>
      <c r="H121" s="272"/>
      <c r="I121" s="272"/>
      <c r="J121" s="249"/>
      <c r="K121" s="249"/>
      <c r="L121" s="249"/>
    </row>
    <row r="122" spans="1:12" ht="15.75" customHeight="1">
      <c r="A122" s="293" t="s">
        <v>221</v>
      </c>
      <c r="B122" s="292" t="s">
        <v>94</v>
      </c>
      <c r="C122" s="346">
        <f>C105+856</f>
        <v>1606</v>
      </c>
      <c r="D122" s="346">
        <f>C105+955</f>
        <v>1705</v>
      </c>
      <c r="E122" s="345">
        <f>C105+1156</f>
        <v>1906</v>
      </c>
      <c r="F122" s="346">
        <f>E105+1637</f>
        <v>2937</v>
      </c>
      <c r="G122" s="364">
        <f>E105+1634</f>
        <v>2934</v>
      </c>
      <c r="H122" s="272"/>
      <c r="I122" s="272"/>
      <c r="J122" s="249"/>
      <c r="K122" s="249"/>
      <c r="L122" s="249"/>
    </row>
    <row r="123" spans="1:12" ht="15.75" customHeight="1">
      <c r="A123" s="293" t="s">
        <v>222</v>
      </c>
      <c r="B123" s="292" t="s">
        <v>94</v>
      </c>
      <c r="C123" s="346">
        <f>C105+558</f>
        <v>1308</v>
      </c>
      <c r="D123" s="346">
        <f>C105+605</f>
        <v>1355</v>
      </c>
      <c r="E123" s="345">
        <f>C105+703</f>
        <v>1453</v>
      </c>
      <c r="F123" s="346">
        <f>E105+1022</f>
        <v>2322</v>
      </c>
      <c r="G123" s="364">
        <f>E105+1022</f>
        <v>2322</v>
      </c>
      <c r="H123" s="272"/>
      <c r="I123" s="272"/>
      <c r="J123" s="249"/>
      <c r="K123" s="249"/>
      <c r="L123" s="249"/>
    </row>
    <row r="124" spans="1:12" ht="15.75" customHeight="1">
      <c r="A124" s="293" t="s">
        <v>223</v>
      </c>
      <c r="B124" s="292" t="s">
        <v>94</v>
      </c>
      <c r="C124" s="346">
        <f>C105+685</f>
        <v>1435</v>
      </c>
      <c r="D124" s="346">
        <f>C105+746</f>
        <v>1496</v>
      </c>
      <c r="E124" s="345">
        <f>C105+936</f>
        <v>1686</v>
      </c>
      <c r="F124" s="346">
        <f>E105+1284</f>
        <v>2584</v>
      </c>
      <c r="G124" s="364">
        <f>E105+1333</f>
        <v>2633</v>
      </c>
      <c r="H124" s="272"/>
      <c r="I124" s="272"/>
      <c r="J124" s="249"/>
      <c r="K124" s="249"/>
      <c r="L124" s="249"/>
    </row>
    <row r="125" spans="1:12" ht="15.75" customHeight="1">
      <c r="A125" s="293" t="s">
        <v>224</v>
      </c>
      <c r="B125" s="292" t="s">
        <v>94</v>
      </c>
      <c r="C125" s="346">
        <f>C105+948</f>
        <v>1698</v>
      </c>
      <c r="D125" s="346">
        <f>C105+997</f>
        <v>1747</v>
      </c>
      <c r="E125" s="345">
        <f>C105+1221</f>
        <v>1971</v>
      </c>
      <c r="F125" s="346">
        <f>E105+1715</f>
        <v>3015</v>
      </c>
      <c r="G125" s="364">
        <f>E105+1756</f>
        <v>3056</v>
      </c>
      <c r="H125" s="272"/>
      <c r="I125" s="272"/>
      <c r="J125" s="249"/>
      <c r="K125" s="249"/>
      <c r="L125" s="249"/>
    </row>
    <row r="126" spans="1:12" ht="15.75" customHeight="1">
      <c r="A126" s="293" t="s">
        <v>225</v>
      </c>
      <c r="B126" s="300" t="s">
        <v>94</v>
      </c>
      <c r="C126" s="369">
        <f>C105+336</f>
        <v>1086</v>
      </c>
      <c r="D126" s="369">
        <f>C105+352</f>
        <v>1102</v>
      </c>
      <c r="E126" s="370">
        <f>C105+384</f>
        <v>1134</v>
      </c>
      <c r="F126" s="369">
        <f>E105+573</f>
        <v>1873</v>
      </c>
      <c r="G126" s="368">
        <f>E105+602</f>
        <v>1902</v>
      </c>
      <c r="H126" s="272"/>
      <c r="I126" s="272"/>
      <c r="J126" s="249"/>
      <c r="K126" s="249"/>
      <c r="L126" s="249"/>
    </row>
    <row r="127" spans="1:12" ht="15.75" customHeight="1">
      <c r="A127" s="307" t="s">
        <v>226</v>
      </c>
      <c r="B127" s="291"/>
      <c r="C127" s="291"/>
      <c r="D127" s="291"/>
      <c r="E127" s="291"/>
      <c r="F127" s="291"/>
      <c r="G127" s="306"/>
      <c r="H127" s="272"/>
      <c r="I127" s="272"/>
      <c r="J127" s="249"/>
      <c r="K127" s="249"/>
      <c r="L127" s="249"/>
    </row>
    <row r="128" spans="1:12" ht="15.75" customHeight="1">
      <c r="A128" s="271" t="s">
        <v>227</v>
      </c>
      <c r="B128" s="291"/>
      <c r="C128" s="291"/>
      <c r="D128" s="291"/>
      <c r="E128" s="291"/>
      <c r="F128" s="291"/>
      <c r="G128" s="306"/>
      <c r="H128" s="272"/>
      <c r="I128" s="272"/>
      <c r="J128" s="249"/>
      <c r="K128" s="249"/>
      <c r="L128" s="249"/>
    </row>
    <row r="129" spans="1:12" ht="15.75" customHeight="1">
      <c r="A129" s="271" t="s">
        <v>228</v>
      </c>
      <c r="B129" s="291"/>
      <c r="C129" s="291"/>
      <c r="D129" s="291"/>
      <c r="E129" s="291"/>
      <c r="F129" s="291"/>
      <c r="G129" s="306"/>
      <c r="H129" s="272"/>
      <c r="I129" s="272"/>
      <c r="J129" s="249"/>
      <c r="K129" s="249"/>
      <c r="L129" s="249"/>
    </row>
    <row r="130" spans="1:12" ht="15.75" customHeight="1">
      <c r="A130" s="290" t="s">
        <v>229</v>
      </c>
      <c r="B130" s="304"/>
      <c r="C130" s="304"/>
      <c r="D130" s="304"/>
      <c r="E130" s="304"/>
      <c r="F130" s="304"/>
      <c r="G130" s="305"/>
      <c r="H130" s="272"/>
      <c r="I130" s="272"/>
      <c r="J130" s="249"/>
      <c r="K130" s="249"/>
      <c r="L130" s="249"/>
    </row>
    <row r="131" spans="1:12" ht="15.75" customHeight="1">
      <c r="A131" s="268"/>
      <c r="B131" s="291"/>
      <c r="C131" s="291"/>
      <c r="D131" s="291"/>
      <c r="E131" s="291"/>
      <c r="F131" s="291"/>
      <c r="G131" s="272"/>
      <c r="H131" s="272"/>
      <c r="I131" s="272"/>
      <c r="J131" s="249"/>
      <c r="K131" s="249"/>
      <c r="L131" s="249"/>
    </row>
    <row r="132" spans="1:12" ht="15.75" customHeight="1">
      <c r="A132" s="339" t="s">
        <v>230</v>
      </c>
      <c r="B132" s="338" t="s">
        <v>89</v>
      </c>
      <c r="C132" s="337"/>
      <c r="D132" s="335" t="s">
        <v>90</v>
      </c>
      <c r="E132" s="336"/>
      <c r="F132" s="295" t="s">
        <v>189</v>
      </c>
      <c r="G132" s="296"/>
      <c r="H132" s="272"/>
      <c r="I132" s="272"/>
      <c r="J132" s="249"/>
      <c r="K132" s="249"/>
      <c r="L132" s="249"/>
    </row>
    <row r="133" spans="1:12" ht="15.75" customHeight="1">
      <c r="A133" s="334" t="s">
        <v>209</v>
      </c>
      <c r="B133" s="333"/>
      <c r="C133" s="331" t="s">
        <v>191</v>
      </c>
      <c r="D133" s="331" t="s">
        <v>192</v>
      </c>
      <c r="E133" s="332" t="s">
        <v>193</v>
      </c>
      <c r="F133" s="331" t="s">
        <v>194</v>
      </c>
      <c r="G133" s="330" t="s">
        <v>195</v>
      </c>
      <c r="H133" s="272"/>
      <c r="I133" s="272"/>
      <c r="J133" s="249"/>
      <c r="K133" s="249"/>
      <c r="L133" s="249"/>
    </row>
    <row r="134" spans="1:12" ht="15.75" customHeight="1">
      <c r="A134" s="308" t="s">
        <v>210</v>
      </c>
      <c r="B134" s="309" t="s">
        <v>94</v>
      </c>
      <c r="C134" s="366">
        <f aca="true" t="shared" si="0" ref="C134:E137">C113+128</f>
        <v>1806</v>
      </c>
      <c r="D134" s="366">
        <f t="shared" si="0"/>
        <v>1857</v>
      </c>
      <c r="E134" s="367">
        <f t="shared" si="0"/>
        <v>2079</v>
      </c>
      <c r="F134" s="366">
        <f aca="true" t="shared" si="1" ref="F134:G137">F113+207</f>
        <v>3181</v>
      </c>
      <c r="G134" s="365">
        <f t="shared" si="1"/>
        <v>3222</v>
      </c>
      <c r="H134" s="272"/>
      <c r="I134" s="272"/>
      <c r="J134" s="249"/>
      <c r="K134" s="249"/>
      <c r="L134" s="249"/>
    </row>
    <row r="135" spans="1:12" ht="15.75" customHeight="1">
      <c r="A135" s="293" t="s">
        <v>212</v>
      </c>
      <c r="B135" s="292" t="s">
        <v>94</v>
      </c>
      <c r="C135" s="346">
        <f t="shared" si="0"/>
        <v>1699</v>
      </c>
      <c r="D135" s="346">
        <f t="shared" si="0"/>
        <v>1744</v>
      </c>
      <c r="E135" s="345">
        <f t="shared" si="0"/>
        <v>1926</v>
      </c>
      <c r="F135" s="346">
        <f t="shared" si="1"/>
        <v>2955</v>
      </c>
      <c r="G135" s="364">
        <f t="shared" si="1"/>
        <v>2964</v>
      </c>
      <c r="H135" s="272"/>
      <c r="I135" s="272"/>
      <c r="J135" s="249"/>
      <c r="K135" s="249"/>
      <c r="L135" s="249"/>
    </row>
    <row r="136" spans="1:12" ht="15.75" customHeight="1">
      <c r="A136" s="293" t="s">
        <v>213</v>
      </c>
      <c r="B136" s="292" t="s">
        <v>94</v>
      </c>
      <c r="C136" s="346">
        <f t="shared" si="0"/>
        <v>1812</v>
      </c>
      <c r="D136" s="346">
        <f t="shared" si="0"/>
        <v>1863</v>
      </c>
      <c r="E136" s="345">
        <f t="shared" si="0"/>
        <v>2067</v>
      </c>
      <c r="F136" s="346">
        <f t="shared" si="1"/>
        <v>3186</v>
      </c>
      <c r="G136" s="364">
        <f t="shared" si="1"/>
        <v>3227</v>
      </c>
      <c r="H136" s="272"/>
      <c r="I136" s="272"/>
      <c r="J136" s="249"/>
      <c r="K136" s="249"/>
      <c r="L136" s="249"/>
    </row>
    <row r="137" spans="1:12" ht="15.75" customHeight="1">
      <c r="A137" s="293" t="s">
        <v>214</v>
      </c>
      <c r="B137" s="292" t="s">
        <v>94</v>
      </c>
      <c r="C137" s="346">
        <f t="shared" si="0"/>
        <v>1865</v>
      </c>
      <c r="D137" s="346">
        <f t="shared" si="0"/>
        <v>1916</v>
      </c>
      <c r="E137" s="345">
        <f t="shared" si="0"/>
        <v>2153</v>
      </c>
      <c r="F137" s="346">
        <f t="shared" si="1"/>
        <v>3307</v>
      </c>
      <c r="G137" s="364">
        <f t="shared" si="1"/>
        <v>3348</v>
      </c>
      <c r="H137" s="272"/>
      <c r="I137" s="272"/>
      <c r="J137" s="249"/>
      <c r="K137" s="249"/>
      <c r="L137" s="249"/>
    </row>
    <row r="138" spans="1:12" ht="15.75" customHeight="1">
      <c r="A138" s="293" t="s">
        <v>216</v>
      </c>
      <c r="B138" s="292" t="s">
        <v>94</v>
      </c>
      <c r="C138" s="346">
        <f>C118+128</f>
        <v>1806</v>
      </c>
      <c r="D138" s="346">
        <f>D118+128</f>
        <v>1857</v>
      </c>
      <c r="E138" s="345">
        <f>E118+128</f>
        <v>2079</v>
      </c>
      <c r="F138" s="346">
        <f>F118+207</f>
        <v>3181</v>
      </c>
      <c r="G138" s="364">
        <f>G118+207</f>
        <v>3222</v>
      </c>
      <c r="H138" s="272"/>
      <c r="I138" s="272"/>
      <c r="J138" s="249"/>
      <c r="K138" s="249"/>
      <c r="L138" s="249"/>
    </row>
    <row r="139" spans="1:12" ht="15.75">
      <c r="A139" s="307" t="s">
        <v>226</v>
      </c>
      <c r="B139" s="291"/>
      <c r="C139" s="291"/>
      <c r="D139" s="291"/>
      <c r="E139" s="291"/>
      <c r="F139" s="291"/>
      <c r="G139" s="306"/>
      <c r="H139" s="272"/>
      <c r="I139" s="272"/>
      <c r="J139" s="249"/>
      <c r="K139" s="249"/>
      <c r="L139" s="249"/>
    </row>
    <row r="140" spans="1:12" ht="15.75">
      <c r="A140" s="271" t="s">
        <v>227</v>
      </c>
      <c r="B140" s="291"/>
      <c r="C140" s="291"/>
      <c r="D140" s="291"/>
      <c r="E140" s="291"/>
      <c r="F140" s="291"/>
      <c r="G140" s="306"/>
      <c r="H140" s="272"/>
      <c r="I140" s="272"/>
      <c r="J140" s="249"/>
      <c r="K140" s="249"/>
      <c r="L140" s="249"/>
    </row>
    <row r="141" spans="1:12" ht="15.75">
      <c r="A141" s="271" t="s">
        <v>231</v>
      </c>
      <c r="B141" s="291"/>
      <c r="C141" s="291"/>
      <c r="D141" s="291"/>
      <c r="E141" s="291"/>
      <c r="F141" s="291"/>
      <c r="G141" s="306"/>
      <c r="H141" s="272"/>
      <c r="I141" s="272"/>
      <c r="J141" s="249"/>
      <c r="K141" s="249"/>
      <c r="L141" s="249"/>
    </row>
    <row r="142" spans="1:12" ht="15.75">
      <c r="A142" s="271" t="s">
        <v>232</v>
      </c>
      <c r="B142" s="291"/>
      <c r="C142" s="291"/>
      <c r="D142" s="291"/>
      <c r="E142" s="291"/>
      <c r="F142" s="291"/>
      <c r="G142" s="306"/>
      <c r="H142" s="272"/>
      <c r="I142" s="272"/>
      <c r="J142" s="249"/>
      <c r="K142" s="249"/>
      <c r="L142" s="249"/>
    </row>
    <row r="143" spans="1:12" ht="15.75">
      <c r="A143" s="290" t="s">
        <v>233</v>
      </c>
      <c r="B143" s="304"/>
      <c r="C143" s="304"/>
      <c r="D143" s="304"/>
      <c r="E143" s="304"/>
      <c r="F143" s="304"/>
      <c r="G143" s="305"/>
      <c r="H143" s="272"/>
      <c r="I143" s="272"/>
      <c r="J143" s="249"/>
      <c r="K143" s="249"/>
      <c r="L143" s="249"/>
    </row>
    <row r="144" spans="1:12" ht="15.75">
      <c r="A144" s="268"/>
      <c r="B144" s="268"/>
      <c r="C144" s="268"/>
      <c r="D144" s="268"/>
      <c r="E144" s="268"/>
      <c r="F144" s="268"/>
      <c r="G144" s="268"/>
      <c r="H144" s="272"/>
      <c r="I144" s="272"/>
      <c r="J144" s="249"/>
      <c r="K144" s="249"/>
      <c r="L144" s="249"/>
    </row>
    <row r="145" spans="1:10" ht="15.75">
      <c r="A145" s="224"/>
      <c r="B145" s="224"/>
      <c r="C145" s="224"/>
      <c r="D145" s="224"/>
      <c r="E145" s="224"/>
      <c r="F145" s="224"/>
      <c r="G145" s="224"/>
      <c r="H145" s="21"/>
      <c r="I145" s="21"/>
      <c r="J145" s="20"/>
    </row>
    <row r="146" spans="1:10" ht="15.75">
      <c r="A146" s="211" t="s">
        <v>234</v>
      </c>
      <c r="B146" s="242"/>
      <c r="C146" s="242"/>
      <c r="D146" s="242"/>
      <c r="E146" s="242"/>
      <c r="F146" s="243"/>
      <c r="G146" s="141"/>
      <c r="H146" s="21"/>
      <c r="I146" s="21"/>
      <c r="J146" s="247"/>
    </row>
    <row r="147" spans="1:10" ht="15.75">
      <c r="A147" s="244" t="s">
        <v>88</v>
      </c>
      <c r="B147" s="245" t="s">
        <v>89</v>
      </c>
      <c r="C147" s="230" t="s">
        <v>90</v>
      </c>
      <c r="D147" s="230" t="s">
        <v>91</v>
      </c>
      <c r="E147" s="230" t="s">
        <v>92</v>
      </c>
      <c r="F147" s="246" t="s">
        <v>93</v>
      </c>
      <c r="G147" s="141"/>
      <c r="H147" s="21"/>
      <c r="I147" s="21"/>
      <c r="J147" s="247"/>
    </row>
    <row r="148" spans="1:10" ht="15.75">
      <c r="A148" s="229" t="s">
        <v>235</v>
      </c>
      <c r="B148" s="230" t="s">
        <v>94</v>
      </c>
      <c r="C148" s="231">
        <v>1275</v>
      </c>
      <c r="D148" s="231">
        <v>2550</v>
      </c>
      <c r="E148" s="231">
        <v>2550</v>
      </c>
      <c r="F148" s="232" t="s">
        <v>236</v>
      </c>
      <c r="G148" s="141"/>
      <c r="H148" s="21"/>
      <c r="I148" s="21"/>
      <c r="J148" s="247"/>
    </row>
    <row r="149" spans="1:9" ht="15.75">
      <c r="A149" s="229" t="s">
        <v>237</v>
      </c>
      <c r="B149" s="230" t="s">
        <v>94</v>
      </c>
      <c r="C149" s="231">
        <f>C148</f>
        <v>1275</v>
      </c>
      <c r="D149" s="231">
        <f>D148</f>
        <v>2550</v>
      </c>
      <c r="E149" s="231">
        <f>E148</f>
        <v>2550</v>
      </c>
      <c r="F149" s="232" t="s">
        <v>238</v>
      </c>
      <c r="G149" s="141"/>
      <c r="H149" s="21"/>
      <c r="I149" s="21"/>
    </row>
    <row r="150" spans="1:9" ht="15.75">
      <c r="A150" s="229" t="s">
        <v>239</v>
      </c>
      <c r="B150" s="230" t="s">
        <v>94</v>
      </c>
      <c r="C150" s="231">
        <f>C148</f>
        <v>1275</v>
      </c>
      <c r="D150" s="231">
        <f>D148</f>
        <v>2550</v>
      </c>
      <c r="E150" s="231">
        <f>E148</f>
        <v>2550</v>
      </c>
      <c r="F150" s="232" t="s">
        <v>240</v>
      </c>
      <c r="G150" s="141"/>
      <c r="H150" s="21"/>
      <c r="I150" s="21"/>
    </row>
    <row r="151" spans="1:9" ht="15.75">
      <c r="A151" s="228" t="s">
        <v>241</v>
      </c>
      <c r="B151" s="226"/>
      <c r="C151" s="226"/>
      <c r="D151" s="226"/>
      <c r="E151" s="226"/>
      <c r="F151" s="227"/>
      <c r="G151" s="141"/>
      <c r="H151" s="21"/>
      <c r="I151" s="21"/>
    </row>
    <row r="152" spans="1:9" ht="15.75">
      <c r="A152" s="223" t="s">
        <v>242</v>
      </c>
      <c r="B152" s="224"/>
      <c r="C152" s="224"/>
      <c r="D152" s="224"/>
      <c r="E152" s="224"/>
      <c r="F152" s="225"/>
      <c r="G152" s="141"/>
      <c r="H152" s="21"/>
      <c r="I152" s="21"/>
    </row>
    <row r="153" spans="1:9" ht="15.75">
      <c r="A153" s="223" t="s">
        <v>243</v>
      </c>
      <c r="B153" s="224"/>
      <c r="C153" s="224"/>
      <c r="D153" s="224"/>
      <c r="E153" s="224"/>
      <c r="F153" s="225"/>
      <c r="G153" s="141"/>
      <c r="H153" s="21"/>
      <c r="I153" s="21"/>
    </row>
    <row r="154" spans="1:9" ht="15.75">
      <c r="A154" s="211" t="s">
        <v>244</v>
      </c>
      <c r="B154" s="242"/>
      <c r="C154" s="242"/>
      <c r="D154" s="242"/>
      <c r="E154" s="242"/>
      <c r="F154" s="243"/>
      <c r="G154" s="20"/>
      <c r="H154" s="21"/>
      <c r="I154" s="21"/>
    </row>
    <row r="155" spans="1:9" ht="15.75">
      <c r="A155" s="244" t="s">
        <v>88</v>
      </c>
      <c r="B155" s="245" t="s">
        <v>89</v>
      </c>
      <c r="C155" s="230" t="s">
        <v>90</v>
      </c>
      <c r="D155" s="230" t="s">
        <v>91</v>
      </c>
      <c r="E155" s="230" t="s">
        <v>92</v>
      </c>
      <c r="F155" s="246" t="s">
        <v>93</v>
      </c>
      <c r="G155" s="143"/>
      <c r="H155" s="21"/>
      <c r="I155" s="21"/>
    </row>
    <row r="156" spans="1:9" ht="15.75">
      <c r="A156" s="229" t="s">
        <v>245</v>
      </c>
      <c r="B156" s="230" t="s">
        <v>94</v>
      </c>
      <c r="C156" s="231">
        <v>1410</v>
      </c>
      <c r="D156" s="231">
        <v>2560</v>
      </c>
      <c r="E156" s="231">
        <v>2560</v>
      </c>
      <c r="F156" s="232" t="s">
        <v>246</v>
      </c>
      <c r="G156" s="142"/>
      <c r="H156" s="21"/>
      <c r="I156" s="21"/>
    </row>
    <row r="157" spans="1:9" ht="15.75">
      <c r="A157" s="229" t="s">
        <v>247</v>
      </c>
      <c r="B157" s="230" t="s">
        <v>248</v>
      </c>
      <c r="C157" s="231">
        <v>1460</v>
      </c>
      <c r="D157" s="231">
        <v>2660</v>
      </c>
      <c r="E157" s="231">
        <v>2660</v>
      </c>
      <c r="F157" s="232" t="s">
        <v>249</v>
      </c>
      <c r="G157" s="142"/>
      <c r="H157" s="21"/>
      <c r="I157" s="21"/>
    </row>
    <row r="158" spans="1:9" ht="15.75">
      <c r="A158" s="229" t="s">
        <v>250</v>
      </c>
      <c r="B158" s="230" t="s">
        <v>94</v>
      </c>
      <c r="C158" s="231">
        <v>1460</v>
      </c>
      <c r="D158" s="231">
        <v>2660</v>
      </c>
      <c r="E158" s="231">
        <v>2660</v>
      </c>
      <c r="F158" s="232" t="s">
        <v>251</v>
      </c>
      <c r="G158" s="142"/>
      <c r="H158" s="21"/>
      <c r="I158" s="21"/>
    </row>
    <row r="159" spans="1:9" ht="15.75">
      <c r="A159" s="228" t="s">
        <v>252</v>
      </c>
      <c r="B159" s="226"/>
      <c r="C159" s="226"/>
      <c r="D159" s="226"/>
      <c r="E159" s="226"/>
      <c r="F159" s="227"/>
      <c r="G159" s="205"/>
      <c r="H159" s="21"/>
      <c r="I159" s="21"/>
    </row>
    <row r="160" spans="1:9" ht="15.75">
      <c r="A160" s="223" t="s">
        <v>253</v>
      </c>
      <c r="B160" s="226"/>
      <c r="C160" s="226"/>
      <c r="D160" s="226"/>
      <c r="E160" s="226"/>
      <c r="F160" s="227"/>
      <c r="G160" s="204"/>
      <c r="H160" s="21"/>
      <c r="I160" s="21"/>
    </row>
    <row r="161" spans="1:9" ht="15.75">
      <c r="A161" s="223" t="s">
        <v>242</v>
      </c>
      <c r="B161" s="224"/>
      <c r="C161" s="224"/>
      <c r="D161" s="226"/>
      <c r="E161" s="226"/>
      <c r="F161" s="227"/>
      <c r="G161" s="204"/>
      <c r="H161" s="21"/>
      <c r="I161" s="21"/>
    </row>
    <row r="162" spans="1:9" ht="15.75">
      <c r="A162" s="223" t="s">
        <v>243</v>
      </c>
      <c r="B162" s="224"/>
      <c r="C162" s="224"/>
      <c r="D162" s="226"/>
      <c r="E162" s="226"/>
      <c r="F162" s="227"/>
      <c r="G162" s="204"/>
      <c r="H162" s="21"/>
      <c r="I162" s="21"/>
    </row>
    <row r="163" spans="1:9" ht="15.75">
      <c r="A163" s="211" t="s">
        <v>254</v>
      </c>
      <c r="B163" s="242"/>
      <c r="C163" s="242"/>
      <c r="D163" s="242"/>
      <c r="E163" s="242"/>
      <c r="F163" s="243"/>
      <c r="G163" s="20"/>
      <c r="H163" s="20"/>
      <c r="I163" s="20"/>
    </row>
    <row r="164" spans="1:9" ht="15.75">
      <c r="A164" s="235" t="s">
        <v>88</v>
      </c>
      <c r="B164" s="239" t="s">
        <v>89</v>
      </c>
      <c r="C164" s="240" t="s">
        <v>90</v>
      </c>
      <c r="D164" s="240" t="s">
        <v>91</v>
      </c>
      <c r="E164" s="240" t="s">
        <v>92</v>
      </c>
      <c r="F164" s="241" t="s">
        <v>93</v>
      </c>
      <c r="G164" s="20"/>
      <c r="H164" s="20"/>
      <c r="I164" s="20"/>
    </row>
    <row r="165" spans="1:9" ht="15.75">
      <c r="A165" s="229" t="s">
        <v>255</v>
      </c>
      <c r="B165" s="230" t="s">
        <v>94</v>
      </c>
      <c r="C165" s="231">
        <v>1450</v>
      </c>
      <c r="D165" s="231">
        <v>2900</v>
      </c>
      <c r="E165" s="231">
        <v>2900</v>
      </c>
      <c r="F165" s="232" t="s">
        <v>256</v>
      </c>
      <c r="G165" s="20"/>
      <c r="H165" s="20"/>
      <c r="I165" s="20"/>
    </row>
    <row r="166" spans="1:9" ht="15.75">
      <c r="A166" s="229" t="s">
        <v>257</v>
      </c>
      <c r="B166" s="230" t="s">
        <v>94</v>
      </c>
      <c r="C166" s="231"/>
      <c r="D166" s="231"/>
      <c r="E166" s="231"/>
      <c r="F166" s="232" t="s">
        <v>258</v>
      </c>
      <c r="G166" s="20"/>
      <c r="H166" s="20"/>
      <c r="I166" s="20"/>
    </row>
    <row r="167" spans="1:9" ht="15.75">
      <c r="A167" s="229" t="s">
        <v>259</v>
      </c>
      <c r="B167" s="230" t="s">
        <v>94</v>
      </c>
      <c r="C167" s="231"/>
      <c r="D167" s="231"/>
      <c r="E167" s="231"/>
      <c r="F167" s="232" t="s">
        <v>260</v>
      </c>
      <c r="G167" s="20"/>
      <c r="H167" s="20"/>
      <c r="I167" s="20"/>
    </row>
    <row r="168" spans="1:9" ht="15.75">
      <c r="A168" s="234" t="s">
        <v>261</v>
      </c>
      <c r="B168" s="230" t="s">
        <v>94</v>
      </c>
      <c r="C168" s="231"/>
      <c r="D168" s="231"/>
      <c r="E168" s="231"/>
      <c r="F168" s="232" t="s">
        <v>262</v>
      </c>
      <c r="G168" s="20"/>
      <c r="H168" s="20"/>
      <c r="I168" s="20"/>
    </row>
    <row r="169" spans="1:6" ht="15.75">
      <c r="A169" s="233" t="s">
        <v>263</v>
      </c>
      <c r="B169" s="230" t="s">
        <v>94</v>
      </c>
      <c r="C169" s="231"/>
      <c r="D169" s="231"/>
      <c r="E169" s="231"/>
      <c r="F169" s="232" t="s">
        <v>264</v>
      </c>
    </row>
    <row r="170" spans="1:6" ht="15.75">
      <c r="A170" s="229" t="s">
        <v>265</v>
      </c>
      <c r="B170" s="230" t="s">
        <v>94</v>
      </c>
      <c r="C170" s="231"/>
      <c r="D170" s="231"/>
      <c r="E170" s="231"/>
      <c r="F170" s="232" t="s">
        <v>266</v>
      </c>
    </row>
    <row r="171" spans="1:6" ht="15.75">
      <c r="A171" s="229" t="s">
        <v>267</v>
      </c>
      <c r="B171" s="230" t="s">
        <v>94</v>
      </c>
      <c r="C171" s="231"/>
      <c r="D171" s="231"/>
      <c r="E171" s="231"/>
      <c r="F171" s="232" t="s">
        <v>268</v>
      </c>
    </row>
    <row r="172" spans="1:7" ht="13.5" customHeight="1">
      <c r="A172" s="228" t="s">
        <v>269</v>
      </c>
      <c r="B172" s="226"/>
      <c r="C172" s="226"/>
      <c r="D172" s="226"/>
      <c r="E172" s="226"/>
      <c r="F172" s="227"/>
      <c r="G172" s="208"/>
    </row>
    <row r="173" spans="1:7" ht="9.75" customHeight="1">
      <c r="A173" s="223" t="s">
        <v>270</v>
      </c>
      <c r="B173" s="226"/>
      <c r="C173" s="226"/>
      <c r="D173" s="226"/>
      <c r="E173" s="226"/>
      <c r="F173" s="227"/>
      <c r="G173" s="208"/>
    </row>
    <row r="174" spans="1:7" ht="9.75" customHeight="1">
      <c r="A174" s="223" t="s">
        <v>242</v>
      </c>
      <c r="B174" s="224"/>
      <c r="C174" s="224"/>
      <c r="D174" s="224"/>
      <c r="E174" s="224"/>
      <c r="F174" s="225"/>
      <c r="G174" s="208"/>
    </row>
    <row r="175" spans="1:7" ht="9.75" customHeight="1">
      <c r="A175" s="223" t="s">
        <v>243</v>
      </c>
      <c r="B175" s="224"/>
      <c r="C175" s="224"/>
      <c r="D175" s="224"/>
      <c r="E175" s="224"/>
      <c r="F175" s="225"/>
      <c r="G175" s="208"/>
    </row>
    <row r="176" spans="1:7" ht="9.75" customHeight="1">
      <c r="A176" s="206"/>
      <c r="B176" s="210"/>
      <c r="C176" s="210"/>
      <c r="D176" s="210"/>
      <c r="E176" s="210"/>
      <c r="F176" s="209"/>
      <c r="G176" s="208"/>
    </row>
    <row r="177" spans="1:6" ht="15.75">
      <c r="A177" s="208"/>
      <c r="B177" s="208"/>
      <c r="C177" s="208"/>
      <c r="D177" s="208"/>
      <c r="E177" s="208"/>
      <c r="F177" s="208"/>
    </row>
  </sheetData>
  <mergeCells count="44">
    <mergeCell ref="F77:G77"/>
    <mergeCell ref="F79:G79"/>
    <mergeCell ref="F89:G89"/>
    <mergeCell ref="F59:G59"/>
    <mergeCell ref="F60:G60"/>
    <mergeCell ref="F111:G111"/>
    <mergeCell ref="F132:G132"/>
    <mergeCell ref="F70:G70"/>
    <mergeCell ref="F71:G71"/>
    <mergeCell ref="F72:G72"/>
    <mergeCell ref="F73:G73"/>
    <mergeCell ref="F75:G75"/>
    <mergeCell ref="F76:G76"/>
    <mergeCell ref="F55:G55"/>
    <mergeCell ref="F56:G56"/>
    <mergeCell ref="F57:G57"/>
    <mergeCell ref="F58:G58"/>
    <mergeCell ref="F51:G51"/>
    <mergeCell ref="F52:G52"/>
    <mergeCell ref="F53:G53"/>
    <mergeCell ref="F54:G54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A1:F3"/>
    <mergeCell ref="F29:G29"/>
    <mergeCell ref="F30:G30"/>
  </mergeCells>
  <printOptions/>
  <pageMargins left="0.3541666666666667" right="0.3541666666666667" top="0.3902777777777778" bottom="0.3902777777777778" header="0.5118055555555556" footer="0.5118055555555556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23"/>
  <sheetViews>
    <sheetView zoomScaleSheetLayoutView="100" workbookViewId="0" topLeftCell="A1">
      <selection activeCell="G5" sqref="A5:IV6"/>
    </sheetView>
  </sheetViews>
  <sheetFormatPr defaultColWidth="9.00390625" defaultRowHeight="14.25"/>
  <cols>
    <col min="1" max="1" width="15.875" style="1" customWidth="1"/>
    <col min="2" max="2" width="9.00390625" style="1" bestFit="1" customWidth="1"/>
    <col min="3" max="3" width="13.625" style="1" customWidth="1"/>
    <col min="4" max="4" width="11.375" style="1" customWidth="1"/>
    <col min="5" max="6" width="13.875" style="1" customWidth="1"/>
    <col min="7" max="16384" width="9.00390625" style="1" bestFit="1" customWidth="1"/>
  </cols>
  <sheetData>
    <row r="1" spans="1:6" ht="55.5">
      <c r="A1" s="381" t="s">
        <v>271</v>
      </c>
      <c r="B1" s="382"/>
      <c r="C1" s="382"/>
      <c r="D1" s="382"/>
      <c r="E1" s="382"/>
      <c r="F1" s="383"/>
    </row>
    <row r="2" spans="1:6" ht="14.25">
      <c r="A2" s="384"/>
      <c r="B2" s="401"/>
      <c r="C2" s="401"/>
      <c r="D2" s="401"/>
      <c r="E2" s="401"/>
      <c r="F2" s="385"/>
    </row>
    <row r="3" spans="1:6" ht="14.25">
      <c r="A3" s="384"/>
      <c r="B3" s="401"/>
      <c r="C3" s="401"/>
      <c r="D3" s="401"/>
      <c r="E3" s="401"/>
      <c r="F3" s="385"/>
    </row>
    <row r="4" spans="1:6" ht="14.25">
      <c r="A4" s="354"/>
      <c r="B4" s="355"/>
      <c r="C4" s="355"/>
      <c r="D4" s="355"/>
      <c r="E4" s="355"/>
      <c r="F4" s="356"/>
    </row>
    <row r="5" spans="1:8" ht="14.25">
      <c r="A5" s="236" t="s">
        <v>272</v>
      </c>
      <c r="B5" s="237"/>
      <c r="C5" s="237"/>
      <c r="D5" s="237"/>
      <c r="E5" s="237"/>
      <c r="F5" s="238"/>
      <c r="G5" s="192"/>
      <c r="H5" s="192"/>
    </row>
    <row r="6" spans="1:8" ht="18.75">
      <c r="A6" s="194" t="s">
        <v>273</v>
      </c>
      <c r="B6" s="194" t="s">
        <v>274</v>
      </c>
      <c r="C6" s="194" t="s">
        <v>275</v>
      </c>
      <c r="D6" s="194" t="s">
        <v>276</v>
      </c>
      <c r="E6" s="194" t="s">
        <v>277</v>
      </c>
      <c r="F6" s="194" t="s">
        <v>278</v>
      </c>
      <c r="G6" s="192"/>
      <c r="H6" s="192"/>
    </row>
    <row r="7" spans="1:9" ht="15">
      <c r="A7" s="219" t="s">
        <v>279</v>
      </c>
      <c r="B7" s="218">
        <v>660</v>
      </c>
      <c r="C7" s="218">
        <v>1110</v>
      </c>
      <c r="D7" s="218">
        <v>1110</v>
      </c>
      <c r="E7" s="217" t="s">
        <v>280</v>
      </c>
      <c r="F7" s="217" t="s">
        <v>281</v>
      </c>
      <c r="G7" s="191"/>
      <c r="H7" s="191"/>
      <c r="I7" s="186"/>
    </row>
    <row r="8" spans="1:9" ht="15">
      <c r="A8" s="216" t="s">
        <v>282</v>
      </c>
      <c r="B8" s="214">
        <v>710</v>
      </c>
      <c r="C8" s="214">
        <v>1210</v>
      </c>
      <c r="D8" s="214">
        <v>1210</v>
      </c>
      <c r="E8" s="193" t="s">
        <v>283</v>
      </c>
      <c r="F8" s="193" t="s">
        <v>284</v>
      </c>
      <c r="G8" s="191"/>
      <c r="H8" s="191"/>
      <c r="I8" s="186"/>
    </row>
    <row r="9" spans="1:9" ht="15">
      <c r="A9" s="216" t="s">
        <v>285</v>
      </c>
      <c r="B9" s="214">
        <v>710</v>
      </c>
      <c r="C9" s="214">
        <v>1210</v>
      </c>
      <c r="D9" s="214">
        <v>1210</v>
      </c>
      <c r="E9" s="193" t="s">
        <v>283</v>
      </c>
      <c r="F9" s="193" t="s">
        <v>286</v>
      </c>
      <c r="G9" s="191"/>
      <c r="H9" s="191"/>
      <c r="I9" s="186"/>
    </row>
    <row r="10" spans="1:9" ht="15">
      <c r="A10" s="216" t="s">
        <v>7</v>
      </c>
      <c r="B10" s="214">
        <v>810</v>
      </c>
      <c r="C10" s="214">
        <v>1410</v>
      </c>
      <c r="D10" s="214">
        <v>1410</v>
      </c>
      <c r="E10" s="193" t="s">
        <v>283</v>
      </c>
      <c r="F10" s="193"/>
      <c r="G10" s="186"/>
      <c r="H10" s="186"/>
      <c r="I10" s="186"/>
    </row>
    <row r="11" spans="1:9" ht="15">
      <c r="A11" s="216" t="s">
        <v>17</v>
      </c>
      <c r="B11" s="214">
        <v>810</v>
      </c>
      <c r="C11" s="214">
        <v>1410</v>
      </c>
      <c r="D11" s="214">
        <v>1410</v>
      </c>
      <c r="E11" s="193" t="s">
        <v>283</v>
      </c>
      <c r="F11" s="193"/>
      <c r="G11" s="186"/>
      <c r="H11" s="186"/>
      <c r="I11" s="186"/>
    </row>
    <row r="12" spans="1:9" ht="15">
      <c r="A12" s="216" t="s">
        <v>16</v>
      </c>
      <c r="B12" s="214">
        <v>960</v>
      </c>
      <c r="C12" s="214">
        <v>1710</v>
      </c>
      <c r="D12" s="214">
        <v>1710</v>
      </c>
      <c r="E12" s="193" t="s">
        <v>283</v>
      </c>
      <c r="F12" s="193"/>
      <c r="G12" s="186"/>
      <c r="H12" s="186"/>
      <c r="I12" s="186"/>
    </row>
    <row r="13" spans="1:9" ht="15">
      <c r="A13" s="216" t="s">
        <v>19</v>
      </c>
      <c r="B13" s="214">
        <v>910</v>
      </c>
      <c r="C13" s="214">
        <v>1610</v>
      </c>
      <c r="D13" s="214">
        <v>1610</v>
      </c>
      <c r="E13" s="193" t="s">
        <v>283</v>
      </c>
      <c r="F13" s="193"/>
      <c r="G13" s="186"/>
      <c r="H13" s="186"/>
      <c r="I13" s="186"/>
    </row>
    <row r="14" spans="1:9" ht="15">
      <c r="A14" s="216" t="s">
        <v>21</v>
      </c>
      <c r="B14" s="214">
        <v>910</v>
      </c>
      <c r="C14" s="214">
        <v>1610</v>
      </c>
      <c r="D14" s="214">
        <v>1610</v>
      </c>
      <c r="E14" s="193" t="s">
        <v>283</v>
      </c>
      <c r="F14" s="193"/>
      <c r="G14" s="186"/>
      <c r="H14" s="186"/>
      <c r="I14" s="186"/>
    </row>
    <row r="15" spans="1:9" ht="15">
      <c r="A15" s="216" t="s">
        <v>13</v>
      </c>
      <c r="B15" s="214">
        <v>1160</v>
      </c>
      <c r="C15" s="214">
        <v>2110</v>
      </c>
      <c r="D15" s="214">
        <v>2110</v>
      </c>
      <c r="E15" s="193" t="s">
        <v>283</v>
      </c>
      <c r="F15" s="193"/>
      <c r="G15" s="186"/>
      <c r="H15" s="186"/>
      <c r="I15" s="186"/>
    </row>
    <row r="16" spans="1:9" ht="15">
      <c r="A16" s="216" t="s">
        <v>287</v>
      </c>
      <c r="B16" s="214">
        <v>810</v>
      </c>
      <c r="C16" s="214">
        <v>1410</v>
      </c>
      <c r="D16" s="214">
        <v>1410</v>
      </c>
      <c r="E16" s="193" t="s">
        <v>283</v>
      </c>
      <c r="F16" s="193"/>
      <c r="G16" s="186"/>
      <c r="H16" s="186"/>
      <c r="I16" s="186"/>
    </row>
    <row r="17" spans="1:9" ht="15">
      <c r="A17" s="216" t="s">
        <v>12</v>
      </c>
      <c r="B17" s="214">
        <v>1010</v>
      </c>
      <c r="C17" s="214">
        <v>1810</v>
      </c>
      <c r="D17" s="214">
        <v>1810</v>
      </c>
      <c r="E17" s="193" t="s">
        <v>283</v>
      </c>
      <c r="F17" s="193" t="s">
        <v>288</v>
      </c>
      <c r="G17" s="186"/>
      <c r="H17" s="186"/>
      <c r="I17" s="186"/>
    </row>
    <row r="18" spans="1:9" ht="15">
      <c r="A18" s="215" t="s">
        <v>289</v>
      </c>
      <c r="B18" s="214" t="s">
        <v>2</v>
      </c>
      <c r="C18" s="214" t="s">
        <v>2</v>
      </c>
      <c r="D18" s="214" t="s">
        <v>2</v>
      </c>
      <c r="E18" s="213" t="s">
        <v>290</v>
      </c>
      <c r="F18" s="212" t="s">
        <v>291</v>
      </c>
      <c r="G18" s="186"/>
      <c r="H18" s="186"/>
      <c r="I18" s="186"/>
    </row>
    <row r="19" spans="1:9" ht="15.75">
      <c r="A19" s="185"/>
      <c r="B19" s="190"/>
      <c r="C19" s="190"/>
      <c r="D19" s="190"/>
      <c r="E19" s="189"/>
      <c r="F19" s="187"/>
      <c r="G19" s="186"/>
      <c r="H19" s="186"/>
      <c r="I19" s="186"/>
    </row>
    <row r="20" spans="1:9" ht="14.25">
      <c r="A20" s="187"/>
      <c r="B20" s="188"/>
      <c r="C20" s="188"/>
      <c r="D20" s="188"/>
      <c r="E20" s="189"/>
      <c r="F20" s="187"/>
      <c r="G20" s="186"/>
      <c r="H20" s="186"/>
      <c r="I20" s="186"/>
    </row>
    <row r="21" spans="1:9" ht="14.25">
      <c r="A21" s="207" t="s">
        <v>292</v>
      </c>
      <c r="B21" s="178" t="s">
        <v>293</v>
      </c>
      <c r="C21" s="179"/>
      <c r="D21" s="179"/>
      <c r="E21" s="179"/>
      <c r="F21" s="180"/>
      <c r="G21" s="195"/>
      <c r="H21" s="186"/>
      <c r="I21" s="186"/>
    </row>
    <row r="22" spans="1:9" ht="14.25">
      <c r="A22" s="207"/>
      <c r="B22" s="198" t="s">
        <v>294</v>
      </c>
      <c r="C22" s="198"/>
      <c r="D22" s="198"/>
      <c r="E22" s="197" t="s">
        <v>295</v>
      </c>
      <c r="F22" s="199" t="s">
        <v>296</v>
      </c>
      <c r="G22" s="195"/>
      <c r="H22" s="186"/>
      <c r="I22" s="186"/>
    </row>
    <row r="23" spans="1:9" ht="14.25">
      <c r="A23" s="197" t="s">
        <v>297</v>
      </c>
      <c r="B23" s="198">
        <v>0</v>
      </c>
      <c r="C23" s="198"/>
      <c r="D23" s="198"/>
      <c r="E23" s="197">
        <v>0</v>
      </c>
      <c r="F23" s="196">
        <v>150</v>
      </c>
      <c r="G23" s="195"/>
      <c r="H23" s="186"/>
      <c r="I23" s="186"/>
    </row>
  </sheetData>
  <mergeCells count="4">
    <mergeCell ref="A5:F5"/>
    <mergeCell ref="A21:A22"/>
    <mergeCell ref="B21:F21"/>
    <mergeCell ref="A1:F4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N101"/>
  <sheetViews>
    <sheetView zoomScaleSheetLayoutView="100" workbookViewId="0" topLeftCell="A1">
      <selection activeCell="G5" sqref="A5:IV6"/>
    </sheetView>
  </sheetViews>
  <sheetFormatPr defaultColWidth="9.00390625" defaultRowHeight="14.25"/>
  <cols>
    <col min="1" max="1" width="23.50390625" style="0" customWidth="1"/>
    <col min="2" max="2" width="15.125" style="0" customWidth="1"/>
    <col min="3" max="3" width="14.625" style="0" customWidth="1"/>
    <col min="7" max="7" width="15.75390625" style="0" customWidth="1"/>
  </cols>
  <sheetData>
    <row r="1" spans="1:14" ht="55.5">
      <c r="A1" s="381" t="s">
        <v>298</v>
      </c>
      <c r="B1" s="382"/>
      <c r="C1" s="382"/>
      <c r="D1" s="382"/>
      <c r="E1" s="382"/>
      <c r="F1" s="383"/>
      <c r="G1" s="8"/>
      <c r="H1" s="8"/>
      <c r="I1" s="8"/>
      <c r="J1" s="8"/>
      <c r="K1" s="8"/>
      <c r="L1" s="1"/>
      <c r="M1" s="1"/>
      <c r="N1" s="1"/>
    </row>
    <row r="2" spans="1:14" ht="15.75">
      <c r="A2" s="384"/>
      <c r="B2" s="401"/>
      <c r="C2" s="401"/>
      <c r="D2" s="401"/>
      <c r="E2" s="401"/>
      <c r="F2" s="385"/>
      <c r="G2" s="8"/>
      <c r="H2" s="8"/>
      <c r="I2" s="8"/>
      <c r="J2" s="8"/>
      <c r="K2" s="8"/>
      <c r="L2" s="1"/>
      <c r="M2" s="1"/>
      <c r="N2" s="1"/>
    </row>
    <row r="3" spans="1:14" ht="15.75">
      <c r="A3" s="384"/>
      <c r="B3" s="401"/>
      <c r="C3" s="401"/>
      <c r="D3" s="401"/>
      <c r="E3" s="401"/>
      <c r="F3" s="385"/>
      <c r="G3" s="8"/>
      <c r="H3" s="8"/>
      <c r="I3" s="8"/>
      <c r="J3" s="8"/>
      <c r="K3" s="8"/>
      <c r="L3" s="1"/>
      <c r="M3" s="1"/>
      <c r="N3" s="1"/>
    </row>
    <row r="4" spans="1:14" ht="15.75">
      <c r="A4" s="354"/>
      <c r="B4" s="355"/>
      <c r="C4" s="355"/>
      <c r="D4" s="355"/>
      <c r="E4" s="355"/>
      <c r="F4" s="356"/>
      <c r="G4" s="8"/>
      <c r="H4" s="8"/>
      <c r="I4" s="8"/>
      <c r="J4" s="8"/>
      <c r="K4" s="8"/>
      <c r="L4" s="1"/>
      <c r="M4" s="1"/>
      <c r="N4" s="1"/>
    </row>
    <row r="5" spans="1:14" ht="20.25">
      <c r="A5" s="150" t="s">
        <v>299</v>
      </c>
      <c r="B5" s="150"/>
      <c r="C5" s="150"/>
      <c r="D5" s="150"/>
      <c r="E5" s="150"/>
      <c r="F5" s="150"/>
      <c r="G5" s="21"/>
      <c r="H5" s="21"/>
      <c r="I5" s="1"/>
      <c r="J5" s="1"/>
      <c r="K5" s="1"/>
      <c r="L5" s="1"/>
      <c r="M5" s="1"/>
      <c r="N5" s="1"/>
    </row>
    <row r="6" spans="1:14" ht="15.75">
      <c r="A6" s="261" t="s">
        <v>300</v>
      </c>
      <c r="B6" s="348">
        <v>850</v>
      </c>
      <c r="C6" s="349">
        <v>1450</v>
      </c>
      <c r="D6" s="222" t="s">
        <v>301</v>
      </c>
      <c r="E6" s="267" t="s">
        <v>302</v>
      </c>
      <c r="F6" s="266"/>
      <c r="G6" s="347"/>
      <c r="H6" s="347"/>
      <c r="I6" s="1"/>
      <c r="J6" s="1"/>
      <c r="K6" s="1"/>
      <c r="L6" s="1"/>
      <c r="M6" s="1"/>
      <c r="N6" s="1"/>
    </row>
    <row r="7" spans="1:14" ht="15.75">
      <c r="A7" s="262" t="s">
        <v>303</v>
      </c>
      <c r="B7" s="350">
        <v>1000</v>
      </c>
      <c r="C7" s="351">
        <v>1600</v>
      </c>
      <c r="D7" s="222" t="s">
        <v>301</v>
      </c>
      <c r="E7" s="267"/>
      <c r="F7" s="266"/>
      <c r="G7" s="347"/>
      <c r="H7" s="347"/>
      <c r="I7" s="1"/>
      <c r="J7" s="1"/>
      <c r="K7" s="1"/>
      <c r="L7" s="1"/>
      <c r="M7" s="1"/>
      <c r="N7" s="1"/>
    </row>
    <row r="8" spans="1:14" ht="15.75">
      <c r="A8" s="262" t="s">
        <v>304</v>
      </c>
      <c r="B8" s="350">
        <v>1000</v>
      </c>
      <c r="C8" s="351">
        <v>1600</v>
      </c>
      <c r="D8" s="222" t="s">
        <v>301</v>
      </c>
      <c r="E8" s="165"/>
      <c r="F8" s="266"/>
      <c r="G8" s="347"/>
      <c r="H8" s="347"/>
      <c r="I8" s="1"/>
      <c r="J8" s="1"/>
      <c r="K8" s="1"/>
      <c r="L8" s="1"/>
      <c r="M8" s="1"/>
      <c r="N8" s="1"/>
    </row>
    <row r="9" spans="1:14" ht="15.75">
      <c r="A9" s="262" t="s">
        <v>79</v>
      </c>
      <c r="B9" s="350">
        <v>1150</v>
      </c>
      <c r="C9" s="351">
        <v>1900</v>
      </c>
      <c r="D9" s="222" t="s">
        <v>301</v>
      </c>
      <c r="E9" s="1"/>
      <c r="F9" s="260"/>
      <c r="G9" s="347"/>
      <c r="H9" s="347"/>
      <c r="I9" s="1"/>
      <c r="J9" s="1"/>
      <c r="K9" s="1"/>
      <c r="L9" s="1"/>
      <c r="M9" s="1"/>
      <c r="N9" s="1"/>
    </row>
    <row r="10" spans="1:14" ht="15.75">
      <c r="A10" s="262" t="s">
        <v>73</v>
      </c>
      <c r="B10" s="350">
        <v>1025</v>
      </c>
      <c r="C10" s="351">
        <v>1650</v>
      </c>
      <c r="D10" s="222" t="s">
        <v>301</v>
      </c>
      <c r="E10" s="1"/>
      <c r="F10" s="260"/>
      <c r="G10" s="347"/>
      <c r="H10" s="347"/>
      <c r="I10" s="1"/>
      <c r="J10" s="1"/>
      <c r="K10" s="1"/>
      <c r="L10" s="1"/>
      <c r="M10" s="1"/>
      <c r="N10" s="1"/>
    </row>
    <row r="11" spans="1:14" ht="15.75">
      <c r="A11" s="262" t="s">
        <v>74</v>
      </c>
      <c r="B11" s="350">
        <v>1150</v>
      </c>
      <c r="C11" s="351">
        <v>1850</v>
      </c>
      <c r="D11" s="222" t="s">
        <v>301</v>
      </c>
      <c r="E11" s="1"/>
      <c r="F11" s="260"/>
      <c r="G11" s="347"/>
      <c r="H11" s="347"/>
      <c r="I11" s="1"/>
      <c r="J11" s="1"/>
      <c r="K11" s="1"/>
      <c r="L11" s="1"/>
      <c r="M11" s="1"/>
      <c r="N11" s="1"/>
    </row>
    <row r="12" spans="1:14" ht="15.75">
      <c r="A12" s="262" t="s">
        <v>76</v>
      </c>
      <c r="B12" s="350">
        <v>1050</v>
      </c>
      <c r="C12" s="351">
        <v>1850</v>
      </c>
      <c r="D12" s="222" t="s">
        <v>301</v>
      </c>
      <c r="E12" s="1"/>
      <c r="F12" s="260"/>
      <c r="G12" s="347"/>
      <c r="H12" s="347"/>
      <c r="I12" s="1"/>
      <c r="J12" s="1"/>
      <c r="K12" s="1"/>
      <c r="L12" s="1"/>
      <c r="M12" s="1"/>
      <c r="N12" s="1"/>
    </row>
    <row r="13" spans="1:14" ht="15.75">
      <c r="A13" s="262" t="s">
        <v>305</v>
      </c>
      <c r="B13" s="350">
        <v>1300</v>
      </c>
      <c r="C13" s="351">
        <v>2100</v>
      </c>
      <c r="D13" s="222" t="s">
        <v>301</v>
      </c>
      <c r="E13" s="1"/>
      <c r="F13" s="260"/>
      <c r="G13" s="347"/>
      <c r="H13" s="347"/>
      <c r="I13" s="1"/>
      <c r="J13" s="1"/>
      <c r="K13" s="1"/>
      <c r="L13" s="1"/>
      <c r="M13" s="1"/>
      <c r="N13" s="1"/>
    </row>
    <row r="14" spans="1:14" ht="15.75">
      <c r="A14" s="262" t="s">
        <v>306</v>
      </c>
      <c r="B14" s="350">
        <v>1300</v>
      </c>
      <c r="C14" s="351">
        <v>2100</v>
      </c>
      <c r="D14" s="222" t="s">
        <v>301</v>
      </c>
      <c r="E14" s="1"/>
      <c r="F14" s="260"/>
      <c r="G14" s="347"/>
      <c r="H14" s="347"/>
      <c r="I14" s="1"/>
      <c r="J14" s="1"/>
      <c r="K14" s="1"/>
      <c r="L14" s="1"/>
      <c r="M14" s="1"/>
      <c r="N14" s="1"/>
    </row>
    <row r="15" spans="1:14" ht="15.75">
      <c r="A15" s="262" t="s">
        <v>75</v>
      </c>
      <c r="B15" s="350">
        <v>1200</v>
      </c>
      <c r="C15" s="351">
        <v>1900</v>
      </c>
      <c r="D15" s="222" t="s">
        <v>301</v>
      </c>
      <c r="E15" s="1"/>
      <c r="F15" s="260"/>
      <c r="G15" s="347"/>
      <c r="H15" s="347"/>
      <c r="I15" s="1"/>
      <c r="J15" s="1"/>
      <c r="K15" s="1"/>
      <c r="L15" s="1"/>
      <c r="M15" s="1"/>
      <c r="N15" s="1"/>
    </row>
    <row r="16" spans="1:14" ht="15.75">
      <c r="A16" s="262" t="s">
        <v>82</v>
      </c>
      <c r="B16" s="350">
        <v>1200</v>
      </c>
      <c r="C16" s="351">
        <v>1900</v>
      </c>
      <c r="D16" s="222" t="s">
        <v>301</v>
      </c>
      <c r="E16" s="1"/>
      <c r="F16" s="260"/>
      <c r="G16" s="347"/>
      <c r="H16" s="347"/>
      <c r="I16" s="1"/>
      <c r="J16" s="1"/>
      <c r="K16" s="1"/>
      <c r="L16" s="1"/>
      <c r="M16" s="1"/>
      <c r="N16" s="1"/>
    </row>
    <row r="17" spans="1:14" ht="15.75">
      <c r="A17" s="262" t="s">
        <v>307</v>
      </c>
      <c r="B17" s="350">
        <v>1150</v>
      </c>
      <c r="C17" s="351">
        <v>1800</v>
      </c>
      <c r="D17" s="222" t="s">
        <v>301</v>
      </c>
      <c r="E17" s="1"/>
      <c r="F17" s="260"/>
      <c r="G17" s="347"/>
      <c r="H17" s="347"/>
      <c r="I17" s="1"/>
      <c r="J17" s="1"/>
      <c r="K17" s="1"/>
      <c r="L17" s="1"/>
      <c r="M17" s="1"/>
      <c r="N17" s="1"/>
    </row>
    <row r="18" spans="1:14" ht="15.75">
      <c r="A18" s="262" t="s">
        <v>308</v>
      </c>
      <c r="B18" s="350">
        <v>1350</v>
      </c>
      <c r="C18" s="351">
        <v>2250</v>
      </c>
      <c r="D18" s="222" t="s">
        <v>301</v>
      </c>
      <c r="E18" s="1"/>
      <c r="F18" s="260"/>
      <c r="G18" s="347"/>
      <c r="H18" s="347"/>
      <c r="I18" s="1"/>
      <c r="J18" s="1"/>
      <c r="K18" s="1"/>
      <c r="L18" s="1"/>
      <c r="M18" s="1"/>
      <c r="N18" s="1"/>
    </row>
    <row r="19" spans="1:14" ht="15.75">
      <c r="A19" s="263" t="s">
        <v>83</v>
      </c>
      <c r="B19" s="264" t="s">
        <v>309</v>
      </c>
      <c r="C19" s="265" t="s">
        <v>310</v>
      </c>
      <c r="D19" s="222" t="s">
        <v>301</v>
      </c>
      <c r="E19" s="1"/>
      <c r="F19" s="260"/>
      <c r="G19" s="347"/>
      <c r="H19" s="347"/>
      <c r="I19" s="1"/>
      <c r="J19" s="1"/>
      <c r="K19" s="1"/>
      <c r="L19" s="1"/>
      <c r="M19" s="1"/>
      <c r="N19" s="1"/>
    </row>
    <row r="20" spans="1:14" ht="14.25">
      <c r="A20" s="151" t="s">
        <v>311</v>
      </c>
      <c r="B20" s="151"/>
      <c r="C20" s="151"/>
      <c r="D20" s="151"/>
      <c r="E20" s="1"/>
      <c r="F20" s="260"/>
      <c r="G20" s="347"/>
      <c r="H20" s="347"/>
      <c r="I20" s="1"/>
      <c r="J20" s="1"/>
      <c r="K20" s="1"/>
      <c r="L20" s="1"/>
      <c r="M20" s="1"/>
      <c r="N20" s="1"/>
    </row>
    <row r="21" spans="1:14" ht="14.25">
      <c r="A21" s="221"/>
      <c r="B21" s="221"/>
      <c r="C21" s="221"/>
      <c r="D21" s="220"/>
      <c r="E21" s="1"/>
      <c r="F21" s="260"/>
      <c r="G21" s="347"/>
      <c r="H21" s="347"/>
      <c r="I21" s="1"/>
      <c r="J21" s="1"/>
      <c r="K21" s="1"/>
      <c r="L21" s="1"/>
      <c r="M21" s="1"/>
      <c r="N21" s="1"/>
    </row>
    <row r="22" spans="1:14" ht="14.25">
      <c r="A22" s="1"/>
      <c r="B22" s="1"/>
      <c r="C22" s="1"/>
      <c r="D22" s="1"/>
      <c r="E22" s="1"/>
      <c r="F22" s="1"/>
      <c r="G22" s="347"/>
      <c r="H22" s="347"/>
      <c r="I22" s="347"/>
      <c r="J22" s="347"/>
      <c r="K22" s="347"/>
      <c r="L22" s="1"/>
      <c r="M22" s="1"/>
      <c r="N22" s="1"/>
    </row>
    <row r="23" spans="1:14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8" ht="14.25">
      <c r="A57" s="1"/>
      <c r="B57" s="1"/>
      <c r="C57" s="1"/>
      <c r="D57" s="1"/>
      <c r="E57" s="1"/>
      <c r="F57" s="1"/>
      <c r="G57" s="1"/>
      <c r="H57" s="1"/>
    </row>
    <row r="58" spans="1:7" ht="14.25">
      <c r="A58" s="1"/>
      <c r="B58" s="1"/>
      <c r="C58" s="1"/>
      <c r="D58" s="1"/>
      <c r="E58" s="1"/>
      <c r="F58" s="1"/>
      <c r="G58" s="1"/>
    </row>
    <row r="59" spans="1:7" ht="14.25">
      <c r="A59" s="1"/>
      <c r="B59" s="1"/>
      <c r="C59" s="1"/>
      <c r="D59" s="1"/>
      <c r="E59" s="1"/>
      <c r="F59" s="1"/>
      <c r="G59" s="1"/>
    </row>
    <row r="60" spans="1:7" ht="14.25">
      <c r="A60" s="1"/>
      <c r="B60" s="1"/>
      <c r="C60" s="1"/>
      <c r="D60" s="1"/>
      <c r="E60" s="1"/>
      <c r="F60" s="1"/>
      <c r="G60" s="1"/>
    </row>
    <row r="61" spans="1:7" ht="14.25">
      <c r="A61" s="1"/>
      <c r="B61" s="1"/>
      <c r="C61" s="1"/>
      <c r="D61" s="1"/>
      <c r="E61" s="1"/>
      <c r="F61" s="1"/>
      <c r="G61" s="1"/>
    </row>
    <row r="62" spans="1:7" ht="14.25">
      <c r="A62" s="1"/>
      <c r="B62" s="1"/>
      <c r="C62" s="1"/>
      <c r="D62" s="1"/>
      <c r="E62" s="1"/>
      <c r="F62" s="1"/>
      <c r="G62" s="1"/>
    </row>
    <row r="63" spans="1:7" ht="14.25">
      <c r="A63" s="1"/>
      <c r="B63" s="1"/>
      <c r="C63" s="1"/>
      <c r="D63" s="1"/>
      <c r="E63" s="1"/>
      <c r="F63" s="1"/>
      <c r="G63" s="1"/>
    </row>
    <row r="64" spans="1:7" ht="14.25">
      <c r="A64" s="1"/>
      <c r="B64" s="1"/>
      <c r="C64" s="1"/>
      <c r="D64" s="1"/>
      <c r="E64" s="1"/>
      <c r="F64" s="1"/>
      <c r="G64" s="1"/>
    </row>
    <row r="65" spans="1:7" ht="14.25">
      <c r="A65" s="1"/>
      <c r="B65" s="1"/>
      <c r="C65" s="1"/>
      <c r="D65" s="1"/>
      <c r="E65" s="1"/>
      <c r="F65" s="1"/>
      <c r="G65" s="1"/>
    </row>
    <row r="66" spans="1:7" ht="14.25">
      <c r="A66" s="1"/>
      <c r="B66" s="1"/>
      <c r="C66" s="1"/>
      <c r="D66" s="1"/>
      <c r="E66" s="1"/>
      <c r="F66" s="1"/>
      <c r="G66" s="1"/>
    </row>
    <row r="67" spans="1:7" ht="14.25">
      <c r="A67" s="1"/>
      <c r="B67" s="1"/>
      <c r="C67" s="1"/>
      <c r="D67" s="1"/>
      <c r="E67" s="1"/>
      <c r="F67" s="1"/>
      <c r="G67" s="1"/>
    </row>
    <row r="68" spans="1:7" ht="14.25">
      <c r="A68" s="1"/>
      <c r="B68" s="1"/>
      <c r="C68" s="1"/>
      <c r="D68" s="1"/>
      <c r="E68" s="1"/>
      <c r="F68" s="1"/>
      <c r="G68" s="1"/>
    </row>
    <row r="69" spans="1:7" ht="14.25">
      <c r="A69" s="1"/>
      <c r="B69" s="1"/>
      <c r="C69" s="1"/>
      <c r="D69" s="1"/>
      <c r="E69" s="1"/>
      <c r="F69" s="1"/>
      <c r="G69" s="1"/>
    </row>
    <row r="70" spans="1:7" ht="14.25">
      <c r="A70" s="1"/>
      <c r="B70" s="1"/>
      <c r="C70" s="1"/>
      <c r="D70" s="1"/>
      <c r="E70" s="1"/>
      <c r="F70" s="1"/>
      <c r="G70" s="1"/>
    </row>
    <row r="71" spans="1:7" ht="14.25">
      <c r="A71" s="1"/>
      <c r="B71" s="1"/>
      <c r="C71" s="1"/>
      <c r="D71" s="1"/>
      <c r="E71" s="1"/>
      <c r="F71" s="1"/>
      <c r="G71" s="1"/>
    </row>
    <row r="72" spans="1:7" ht="14.25">
      <c r="A72" s="1"/>
      <c r="B72" s="1"/>
      <c r="C72" s="1"/>
      <c r="D72" s="1"/>
      <c r="E72" s="1"/>
      <c r="F72" s="1"/>
      <c r="G72" s="1"/>
    </row>
    <row r="73" spans="1:7" ht="14.25">
      <c r="A73" s="1"/>
      <c r="B73" s="1"/>
      <c r="C73" s="1"/>
      <c r="D73" s="1"/>
      <c r="E73" s="1"/>
      <c r="F73" s="1"/>
      <c r="G73" s="1"/>
    </row>
    <row r="74" spans="1:7" ht="14.25">
      <c r="A74" s="1"/>
      <c r="B74" s="1"/>
      <c r="C74" s="1"/>
      <c r="D74" s="1"/>
      <c r="E74" s="1"/>
      <c r="F74" s="1"/>
      <c r="G74" s="1"/>
    </row>
    <row r="75" spans="1:7" ht="14.25">
      <c r="A75" s="1"/>
      <c r="B75" s="1"/>
      <c r="C75" s="1"/>
      <c r="D75" s="1"/>
      <c r="E75" s="1"/>
      <c r="F75" s="1"/>
      <c r="G75" s="1"/>
    </row>
    <row r="76" spans="1:7" ht="14.25">
      <c r="A76" s="1"/>
      <c r="B76" s="1"/>
      <c r="C76" s="1"/>
      <c r="D76" s="1"/>
      <c r="E76" s="1"/>
      <c r="F76" s="1"/>
      <c r="G76" s="1"/>
    </row>
    <row r="77" spans="1:7" ht="14.25">
      <c r="A77" s="1"/>
      <c r="B77" s="1"/>
      <c r="C77" s="1"/>
      <c r="D77" s="1"/>
      <c r="E77" s="1"/>
      <c r="F77" s="1"/>
      <c r="G77" s="1"/>
    </row>
    <row r="78" spans="1:7" ht="14.25">
      <c r="A78" s="1"/>
      <c r="B78" s="1"/>
      <c r="C78" s="1"/>
      <c r="D78" s="1"/>
      <c r="E78" s="1"/>
      <c r="F78" s="1"/>
      <c r="G78" s="1"/>
    </row>
    <row r="79" spans="1:7" ht="14.25">
      <c r="A79" s="1"/>
      <c r="B79" s="1"/>
      <c r="C79" s="1"/>
      <c r="D79" s="1"/>
      <c r="E79" s="1"/>
      <c r="F79" s="1"/>
      <c r="G79" s="1"/>
    </row>
    <row r="80" spans="1:7" ht="14.25">
      <c r="A80" s="1"/>
      <c r="B80" s="1"/>
      <c r="C80" s="1"/>
      <c r="D80" s="1"/>
      <c r="E80" s="1"/>
      <c r="F80" s="1"/>
      <c r="G80" s="1"/>
    </row>
    <row r="81" spans="1:7" ht="14.25">
      <c r="A81" s="1"/>
      <c r="B81" s="1"/>
      <c r="C81" s="1"/>
      <c r="D81" s="1"/>
      <c r="E81" s="1"/>
      <c r="F81" s="1"/>
      <c r="G81" s="1"/>
    </row>
    <row r="82" spans="1:7" ht="14.25">
      <c r="A82" s="1"/>
      <c r="B82" s="1"/>
      <c r="C82" s="1"/>
      <c r="D82" s="1"/>
      <c r="E82" s="1"/>
      <c r="F82" s="1"/>
      <c r="G82" s="1"/>
    </row>
    <row r="83" spans="1:7" ht="14.25">
      <c r="A83" s="1"/>
      <c r="B83" s="1"/>
      <c r="C83" s="1"/>
      <c r="D83" s="1"/>
      <c r="E83" s="1"/>
      <c r="F83" s="1"/>
      <c r="G83" s="1"/>
    </row>
    <row r="84" spans="1:7" ht="14.25">
      <c r="A84" s="1"/>
      <c r="B84" s="1"/>
      <c r="C84" s="1"/>
      <c r="D84" s="1"/>
      <c r="E84" s="1"/>
      <c r="F84" s="1"/>
      <c r="G84" s="1"/>
    </row>
    <row r="85" spans="1:7" ht="14.25">
      <c r="A85" s="1"/>
      <c r="B85" s="1"/>
      <c r="C85" s="1"/>
      <c r="D85" s="1"/>
      <c r="E85" s="1"/>
      <c r="F85" s="1"/>
      <c r="G85" s="1"/>
    </row>
    <row r="86" spans="1:7" ht="14.25">
      <c r="A86" s="1"/>
      <c r="B86" s="1"/>
      <c r="C86" s="1"/>
      <c r="D86" s="1"/>
      <c r="E86" s="1"/>
      <c r="F86" s="1"/>
      <c r="G86" s="1"/>
    </row>
    <row r="87" spans="1:7" ht="14.25">
      <c r="A87" s="1"/>
      <c r="B87" s="1"/>
      <c r="C87" s="1"/>
      <c r="D87" s="1"/>
      <c r="E87" s="1"/>
      <c r="F87" s="1"/>
      <c r="G87" s="1"/>
    </row>
    <row r="88" spans="1:7" ht="14.25">
      <c r="A88" s="1"/>
      <c r="B88" s="1"/>
      <c r="C88" s="1"/>
      <c r="D88" s="1"/>
      <c r="E88" s="1"/>
      <c r="F88" s="1"/>
      <c r="G88" s="1"/>
    </row>
    <row r="89" spans="1:7" ht="14.25">
      <c r="A89" s="1"/>
      <c r="B89" s="1"/>
      <c r="C89" s="1"/>
      <c r="D89" s="1"/>
      <c r="E89" s="1"/>
      <c r="F89" s="1"/>
      <c r="G89" s="1"/>
    </row>
    <row r="90" spans="1:7" ht="14.25">
      <c r="A90" s="1"/>
      <c r="B90" s="1"/>
      <c r="C90" s="1"/>
      <c r="D90" s="1"/>
      <c r="E90" s="1"/>
      <c r="F90" s="1"/>
      <c r="G90" s="1"/>
    </row>
    <row r="91" spans="1:7" ht="14.25">
      <c r="A91" s="1"/>
      <c r="B91" s="1"/>
      <c r="C91" s="1"/>
      <c r="D91" s="1"/>
      <c r="E91" s="1"/>
      <c r="F91" s="1"/>
      <c r="G91" s="1"/>
    </row>
    <row r="92" spans="1:7" ht="14.25">
      <c r="A92" s="1"/>
      <c r="B92" s="1"/>
      <c r="C92" s="1"/>
      <c r="D92" s="1"/>
      <c r="E92" s="1"/>
      <c r="F92" s="1"/>
      <c r="G92" s="1"/>
    </row>
    <row r="93" spans="1:7" ht="14.25">
      <c r="A93" s="1"/>
      <c r="B93" s="1"/>
      <c r="C93" s="1"/>
      <c r="D93" s="1"/>
      <c r="E93" s="1"/>
      <c r="F93" s="1"/>
      <c r="G93" s="1"/>
    </row>
    <row r="94" spans="1:7" ht="14.25">
      <c r="A94" s="1"/>
      <c r="B94" s="1"/>
      <c r="C94" s="1"/>
      <c r="D94" s="1"/>
      <c r="E94" s="1"/>
      <c r="F94" s="1"/>
      <c r="G94" s="1"/>
    </row>
    <row r="95" spans="1:7" ht="14.25">
      <c r="A95" s="1"/>
      <c r="B95" s="1"/>
      <c r="C95" s="1"/>
      <c r="D95" s="1"/>
      <c r="E95" s="1"/>
      <c r="F95" s="1"/>
      <c r="G95" s="1"/>
    </row>
    <row r="96" spans="1:7" ht="14.25">
      <c r="A96" s="1"/>
      <c r="B96" s="1"/>
      <c r="C96" s="1"/>
      <c r="D96" s="1"/>
      <c r="E96" s="1"/>
      <c r="F96" s="1"/>
      <c r="G96" s="1"/>
    </row>
    <row r="97" spans="1:7" ht="14.25">
      <c r="A97" s="1"/>
      <c r="B97" s="1"/>
      <c r="C97" s="1"/>
      <c r="D97" s="1"/>
      <c r="E97" s="1"/>
      <c r="F97" s="1"/>
      <c r="G97" s="1"/>
    </row>
    <row r="98" spans="1:7" ht="14.25">
      <c r="A98" s="1"/>
      <c r="B98" s="1"/>
      <c r="C98" s="1"/>
      <c r="D98" s="1"/>
      <c r="E98" s="1"/>
      <c r="F98" s="1"/>
      <c r="G98" s="1"/>
    </row>
    <row r="99" spans="1:7" ht="14.25">
      <c r="A99" s="1"/>
      <c r="B99" s="1"/>
      <c r="C99" s="1"/>
      <c r="D99" s="1"/>
      <c r="E99" s="1"/>
      <c r="F99" s="1"/>
      <c r="G99" s="1"/>
    </row>
    <row r="100" spans="1:7" ht="14.25">
      <c r="A100" s="1"/>
      <c r="B100" s="1"/>
      <c r="C100" s="1"/>
      <c r="D100" s="1"/>
      <c r="E100" s="1"/>
      <c r="F100" s="1"/>
      <c r="G100" s="1"/>
    </row>
    <row r="101" spans="1:7" ht="14.25">
      <c r="A101" s="1"/>
      <c r="B101" s="1"/>
      <c r="C101" s="1"/>
      <c r="D101" s="1"/>
      <c r="E101" s="1"/>
      <c r="F101" s="1"/>
      <c r="G101" s="1"/>
    </row>
  </sheetData>
  <mergeCells count="3">
    <mergeCell ref="A1:F4"/>
    <mergeCell ref="A5:F5"/>
    <mergeCell ref="A20:D20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H58"/>
  <sheetViews>
    <sheetView zoomScaleSheetLayoutView="100" workbookViewId="0" topLeftCell="A49">
      <selection activeCell="C26" sqref="A22:G33"/>
    </sheetView>
  </sheetViews>
  <sheetFormatPr defaultColWidth="9.00390625" defaultRowHeight="14.25"/>
  <cols>
    <col min="1" max="1" width="24.75390625" style="1" customWidth="1"/>
    <col min="2" max="2" width="9.375" style="1" customWidth="1"/>
    <col min="3" max="4" width="13.00390625" style="1" customWidth="1"/>
    <col min="5" max="5" width="15.50390625" style="1" customWidth="1"/>
    <col min="6" max="7" width="9.00390625" style="1" bestFit="1" customWidth="1"/>
    <col min="8" max="8" width="25.375" style="1" customWidth="1"/>
    <col min="9" max="16384" width="9.00390625" style="1" bestFit="1" customWidth="1"/>
  </cols>
  <sheetData>
    <row r="1" spans="1:6" ht="15" customHeight="1">
      <c r="A1" s="381" t="s">
        <v>312</v>
      </c>
      <c r="B1" s="382"/>
      <c r="C1" s="382"/>
      <c r="D1" s="382"/>
      <c r="E1" s="382"/>
      <c r="F1" s="383"/>
    </row>
    <row r="2" spans="1:6" ht="15" customHeight="1">
      <c r="A2" s="384"/>
      <c r="B2" s="401"/>
      <c r="C2" s="401"/>
      <c r="D2" s="401"/>
      <c r="E2" s="401"/>
      <c r="F2" s="385"/>
    </row>
    <row r="3" spans="1:6" ht="15" customHeight="1">
      <c r="A3" s="384"/>
      <c r="B3" s="401"/>
      <c r="C3" s="401"/>
      <c r="D3" s="401"/>
      <c r="E3" s="401"/>
      <c r="F3" s="385"/>
    </row>
    <row r="4" spans="1:6" ht="15" customHeight="1" thickBot="1">
      <c r="A4" s="354"/>
      <c r="B4" s="355"/>
      <c r="C4" s="355"/>
      <c r="D4" s="355"/>
      <c r="E4" s="355"/>
      <c r="F4" s="356"/>
    </row>
    <row r="5" spans="1:4" ht="19.5" customHeight="1" thickBot="1">
      <c r="A5" s="122" t="s">
        <v>313</v>
      </c>
      <c r="B5" s="31"/>
      <c r="C5" s="31"/>
      <c r="D5" s="19"/>
    </row>
    <row r="6" spans="1:8" ht="15">
      <c r="A6" s="111" t="s">
        <v>314</v>
      </c>
      <c r="B6" s="111" t="s">
        <v>315</v>
      </c>
      <c r="C6" s="175" t="s">
        <v>316</v>
      </c>
      <c r="D6" s="175" t="s">
        <v>317</v>
      </c>
      <c r="E6" s="175" t="s">
        <v>5</v>
      </c>
      <c r="F6" s="110" t="s">
        <v>318</v>
      </c>
      <c r="G6" s="109" t="s">
        <v>319</v>
      </c>
      <c r="H6" s="28"/>
    </row>
    <row r="7" spans="1:8" ht="16.5" customHeight="1">
      <c r="A7" s="78" t="s">
        <v>320</v>
      </c>
      <c r="B7" s="174" t="s">
        <v>321</v>
      </c>
      <c r="C7" s="203">
        <v>700</v>
      </c>
      <c r="D7" s="203">
        <v>1200</v>
      </c>
      <c r="E7" s="203">
        <v>1200</v>
      </c>
      <c r="F7" s="183" t="s">
        <v>322</v>
      </c>
      <c r="G7" s="77">
        <v>14</v>
      </c>
      <c r="H7" s="165"/>
    </row>
    <row r="8" spans="1:8" ht="16.5" customHeight="1">
      <c r="A8" s="75" t="s">
        <v>323</v>
      </c>
      <c r="B8" s="172" t="s">
        <v>324</v>
      </c>
      <c r="C8" s="200">
        <v>800</v>
      </c>
      <c r="D8" s="200">
        <v>1400</v>
      </c>
      <c r="E8" s="200">
        <v>1400</v>
      </c>
      <c r="F8" s="181" t="s">
        <v>322</v>
      </c>
      <c r="G8" s="74">
        <v>18</v>
      </c>
      <c r="H8" s="28"/>
    </row>
    <row r="9" spans="1:8" ht="16.5" customHeight="1">
      <c r="A9" s="75" t="s">
        <v>325</v>
      </c>
      <c r="B9" s="172" t="s">
        <v>324</v>
      </c>
      <c r="C9" s="200">
        <v>800</v>
      </c>
      <c r="D9" s="200">
        <v>1400</v>
      </c>
      <c r="E9" s="200">
        <v>1400</v>
      </c>
      <c r="F9" s="181" t="s">
        <v>322</v>
      </c>
      <c r="G9" s="74">
        <v>18</v>
      </c>
      <c r="H9" s="28"/>
    </row>
    <row r="10" spans="1:8" ht="16.5" customHeight="1">
      <c r="A10" s="75" t="s">
        <v>326</v>
      </c>
      <c r="B10" s="172" t="s">
        <v>324</v>
      </c>
      <c r="C10" s="200">
        <v>800</v>
      </c>
      <c r="D10" s="200">
        <v>1400</v>
      </c>
      <c r="E10" s="200">
        <v>1400</v>
      </c>
      <c r="F10" s="181" t="s">
        <v>322</v>
      </c>
      <c r="G10" s="74">
        <v>18</v>
      </c>
      <c r="H10" s="28"/>
    </row>
    <row r="11" spans="1:8" ht="16.5" customHeight="1">
      <c r="A11" s="75" t="s">
        <v>327</v>
      </c>
      <c r="B11" s="172" t="s">
        <v>321</v>
      </c>
      <c r="C11" s="200">
        <v>725</v>
      </c>
      <c r="D11" s="200">
        <v>1250</v>
      </c>
      <c r="E11" s="200">
        <v>1250</v>
      </c>
      <c r="F11" s="181" t="s">
        <v>322</v>
      </c>
      <c r="G11" s="74">
        <v>16</v>
      </c>
      <c r="H11" s="28"/>
    </row>
    <row r="12" spans="1:8" ht="16.5" customHeight="1">
      <c r="A12" s="75" t="s">
        <v>328</v>
      </c>
      <c r="B12" s="172" t="s">
        <v>329</v>
      </c>
      <c r="C12" s="200">
        <v>975</v>
      </c>
      <c r="D12" s="200">
        <v>1700</v>
      </c>
      <c r="E12" s="200">
        <v>1700</v>
      </c>
      <c r="F12" s="181" t="s">
        <v>322</v>
      </c>
      <c r="G12" s="74">
        <v>22</v>
      </c>
      <c r="H12" s="28"/>
    </row>
    <row r="13" spans="1:8" ht="16.5" customHeight="1">
      <c r="A13" s="76" t="s">
        <v>330</v>
      </c>
      <c r="B13" s="173" t="s">
        <v>321</v>
      </c>
      <c r="C13" s="201">
        <v>725</v>
      </c>
      <c r="D13" s="201">
        <v>1250</v>
      </c>
      <c r="E13" s="201">
        <v>1250</v>
      </c>
      <c r="F13" s="182" t="s">
        <v>322</v>
      </c>
      <c r="G13" s="74">
        <v>18</v>
      </c>
      <c r="H13" s="28"/>
    </row>
    <row r="14" spans="1:8" ht="16.5" customHeight="1">
      <c r="A14" s="76" t="s">
        <v>331</v>
      </c>
      <c r="B14" s="173" t="s">
        <v>324</v>
      </c>
      <c r="C14" s="200">
        <v>850</v>
      </c>
      <c r="D14" s="200">
        <v>1500</v>
      </c>
      <c r="E14" s="200">
        <v>1500</v>
      </c>
      <c r="F14" s="181" t="s">
        <v>322</v>
      </c>
      <c r="G14" s="74">
        <v>18</v>
      </c>
      <c r="H14" s="28"/>
    </row>
    <row r="15" spans="1:8" ht="16.5" customHeight="1">
      <c r="A15" s="75" t="s">
        <v>332</v>
      </c>
      <c r="B15" s="172" t="s">
        <v>324</v>
      </c>
      <c r="C15" s="200">
        <v>850</v>
      </c>
      <c r="D15" s="200">
        <v>1500</v>
      </c>
      <c r="E15" s="200">
        <v>1500</v>
      </c>
      <c r="F15" s="181" t="s">
        <v>322</v>
      </c>
      <c r="G15" s="74">
        <v>18</v>
      </c>
      <c r="H15" s="23"/>
    </row>
    <row r="16" spans="1:8" ht="16.5" customHeight="1">
      <c r="A16" s="75" t="s">
        <v>333</v>
      </c>
      <c r="B16" s="172" t="s">
        <v>324</v>
      </c>
      <c r="C16" s="200">
        <v>1075</v>
      </c>
      <c r="D16" s="201">
        <v>1800</v>
      </c>
      <c r="E16" s="201">
        <v>1800</v>
      </c>
      <c r="F16" s="181" t="s">
        <v>322</v>
      </c>
      <c r="G16" s="74">
        <v>19</v>
      </c>
      <c r="H16" s="23"/>
    </row>
    <row r="17" spans="1:8" ht="16.5" customHeight="1">
      <c r="A17" s="73" t="s">
        <v>334</v>
      </c>
      <c r="B17" s="171" t="s">
        <v>324</v>
      </c>
      <c r="C17" s="202">
        <v>1350</v>
      </c>
      <c r="D17" s="202">
        <v>2300</v>
      </c>
      <c r="E17" s="202">
        <v>2300</v>
      </c>
      <c r="F17" s="177" t="s">
        <v>322</v>
      </c>
      <c r="G17" s="72">
        <v>28</v>
      </c>
      <c r="H17" s="166"/>
    </row>
    <row r="18" spans="1:8" ht="16.5" customHeight="1">
      <c r="A18" s="71" t="s">
        <v>335</v>
      </c>
      <c r="B18" s="170" t="s">
        <v>324</v>
      </c>
      <c r="C18" s="200">
        <v>850</v>
      </c>
      <c r="D18" s="200">
        <v>1500</v>
      </c>
      <c r="E18" s="200">
        <v>1500</v>
      </c>
      <c r="F18" s="176" t="s">
        <v>322</v>
      </c>
      <c r="G18" s="70">
        <v>18</v>
      </c>
      <c r="H18" s="23"/>
    </row>
    <row r="19" spans="1:8" ht="15">
      <c r="A19" s="32"/>
      <c r="B19" s="33"/>
      <c r="C19" s="36"/>
      <c r="D19" s="36"/>
      <c r="E19" s="36"/>
      <c r="F19" s="35"/>
      <c r="G19" s="34"/>
      <c r="H19" s="37"/>
    </row>
    <row r="20" spans="1:8" ht="19.5">
      <c r="A20" s="121" t="s">
        <v>336</v>
      </c>
      <c r="B20" s="41"/>
      <c r="C20" s="40"/>
      <c r="D20" s="40"/>
      <c r="E20" s="40"/>
      <c r="F20" s="39"/>
      <c r="G20" s="38"/>
      <c r="H20" s="37"/>
    </row>
    <row r="21" spans="1:7" ht="15">
      <c r="A21" s="115" t="s">
        <v>337</v>
      </c>
      <c r="B21" s="114" t="s">
        <v>315</v>
      </c>
      <c r="C21" s="114" t="s">
        <v>316</v>
      </c>
      <c r="D21" s="114" t="s">
        <v>317</v>
      </c>
      <c r="E21" s="114" t="s">
        <v>5</v>
      </c>
      <c r="F21" s="113" t="s">
        <v>318</v>
      </c>
      <c r="G21" s="112" t="s">
        <v>319</v>
      </c>
    </row>
    <row r="22" spans="1:7" ht="15.75" customHeight="1">
      <c r="A22" s="99" t="s">
        <v>338</v>
      </c>
      <c r="B22" s="99" t="s">
        <v>339</v>
      </c>
      <c r="C22" s="155" t="s">
        <v>340</v>
      </c>
      <c r="D22" s="131"/>
      <c r="E22" s="131"/>
      <c r="F22" s="87" t="s">
        <v>341</v>
      </c>
      <c r="G22" s="86">
        <v>16</v>
      </c>
    </row>
    <row r="23" spans="1:7" ht="15.75" customHeight="1">
      <c r="A23" s="98" t="s">
        <v>342</v>
      </c>
      <c r="B23" s="98" t="s">
        <v>343</v>
      </c>
      <c r="C23" s="132"/>
      <c r="D23" s="132"/>
      <c r="E23" s="132"/>
      <c r="F23" s="84" t="s">
        <v>341</v>
      </c>
      <c r="G23" s="82">
        <v>20</v>
      </c>
    </row>
    <row r="24" spans="1:7" ht="15.75" customHeight="1">
      <c r="A24" s="97" t="s">
        <v>344</v>
      </c>
      <c r="B24" s="97" t="s">
        <v>321</v>
      </c>
      <c r="C24" s="133"/>
      <c r="D24" s="133"/>
      <c r="E24" s="133"/>
      <c r="F24" s="83" t="s">
        <v>341</v>
      </c>
      <c r="G24" s="85">
        <v>14</v>
      </c>
    </row>
    <row r="25" spans="1:7" ht="15.75" customHeight="1">
      <c r="A25" s="152" t="s">
        <v>345</v>
      </c>
      <c r="B25" s="153"/>
      <c r="C25" s="153"/>
      <c r="D25" s="153"/>
      <c r="E25" s="153"/>
      <c r="F25" s="153"/>
      <c r="G25" s="154"/>
    </row>
    <row r="26" spans="1:7" ht="15.75" customHeight="1">
      <c r="A26" s="97" t="s">
        <v>346</v>
      </c>
      <c r="B26" s="97" t="s">
        <v>321</v>
      </c>
      <c r="C26" s="134" t="s">
        <v>340</v>
      </c>
      <c r="D26" s="133"/>
      <c r="E26" s="133"/>
      <c r="F26" s="83" t="s">
        <v>341</v>
      </c>
      <c r="G26" s="85">
        <v>18</v>
      </c>
    </row>
    <row r="27" spans="1:7" ht="15.75" customHeight="1">
      <c r="A27" s="98" t="s">
        <v>347</v>
      </c>
      <c r="B27" s="98" t="s">
        <v>339</v>
      </c>
      <c r="C27" s="132"/>
      <c r="D27" s="132"/>
      <c r="E27" s="132"/>
      <c r="F27" s="84" t="s">
        <v>341</v>
      </c>
      <c r="G27" s="82">
        <v>16</v>
      </c>
    </row>
    <row r="28" spans="1:7" ht="15.75" customHeight="1">
      <c r="A28" s="98" t="s">
        <v>348</v>
      </c>
      <c r="B28" s="98" t="s">
        <v>339</v>
      </c>
      <c r="C28" s="132"/>
      <c r="D28" s="132"/>
      <c r="E28" s="132"/>
      <c r="F28" s="84" t="s">
        <v>341</v>
      </c>
      <c r="G28" s="82">
        <v>16</v>
      </c>
    </row>
    <row r="29" spans="1:7" ht="15.75" customHeight="1">
      <c r="A29" s="98" t="s">
        <v>349</v>
      </c>
      <c r="B29" s="98" t="s">
        <v>339</v>
      </c>
      <c r="C29" s="132"/>
      <c r="D29" s="132"/>
      <c r="E29" s="132"/>
      <c r="F29" s="84" t="s">
        <v>341</v>
      </c>
      <c r="G29" s="82">
        <v>16</v>
      </c>
    </row>
    <row r="30" spans="1:7" ht="15.75" customHeight="1">
      <c r="A30" s="98" t="s">
        <v>350</v>
      </c>
      <c r="B30" s="98" t="s">
        <v>339</v>
      </c>
      <c r="C30" s="132"/>
      <c r="D30" s="132"/>
      <c r="E30" s="132"/>
      <c r="F30" s="84" t="s">
        <v>341</v>
      </c>
      <c r="G30" s="82">
        <v>25</v>
      </c>
    </row>
    <row r="31" spans="1:7" ht="15.75" customHeight="1">
      <c r="A31" s="98" t="s">
        <v>351</v>
      </c>
      <c r="B31" s="98" t="s">
        <v>339</v>
      </c>
      <c r="C31" s="132"/>
      <c r="D31" s="132"/>
      <c r="E31" s="132"/>
      <c r="F31" s="84" t="s">
        <v>341</v>
      </c>
      <c r="G31" s="82">
        <v>25</v>
      </c>
    </row>
    <row r="32" spans="1:7" ht="15.75" customHeight="1">
      <c r="A32" s="98" t="s">
        <v>352</v>
      </c>
      <c r="B32" s="97" t="s">
        <v>321</v>
      </c>
      <c r="C32" s="133"/>
      <c r="D32" s="133"/>
      <c r="E32" s="133"/>
      <c r="F32" s="83" t="s">
        <v>341</v>
      </c>
      <c r="G32" s="82">
        <v>17</v>
      </c>
    </row>
    <row r="33" spans="1:7" ht="15.75" customHeight="1">
      <c r="A33" s="96" t="s">
        <v>353</v>
      </c>
      <c r="B33" s="96" t="s">
        <v>321</v>
      </c>
      <c r="C33" s="135"/>
      <c r="D33" s="135"/>
      <c r="E33" s="135"/>
      <c r="F33" s="81" t="s">
        <v>341</v>
      </c>
      <c r="G33" s="80">
        <v>11</v>
      </c>
    </row>
    <row r="35" ht="14.25">
      <c r="A35" s="20"/>
    </row>
    <row r="36" spans="1:7" ht="18.75">
      <c r="A36" s="120" t="s">
        <v>354</v>
      </c>
      <c r="B36" s="30"/>
      <c r="C36" s="43" t="s">
        <v>355</v>
      </c>
      <c r="D36" s="42"/>
      <c r="E36" s="29"/>
      <c r="F36" s="29"/>
      <c r="G36" s="29"/>
    </row>
    <row r="37" spans="1:7" ht="15">
      <c r="A37" s="111" t="s">
        <v>314</v>
      </c>
      <c r="B37" s="116" t="s">
        <v>315</v>
      </c>
      <c r="C37" s="116" t="s">
        <v>316</v>
      </c>
      <c r="D37" s="116" t="s">
        <v>317</v>
      </c>
      <c r="E37" s="111" t="s">
        <v>5</v>
      </c>
      <c r="F37" s="110" t="s">
        <v>318</v>
      </c>
      <c r="G37" s="109" t="s">
        <v>319</v>
      </c>
    </row>
    <row r="38" spans="1:7" ht="16.5" customHeight="1">
      <c r="A38" s="78" t="s">
        <v>356</v>
      </c>
      <c r="B38" s="106" t="s">
        <v>357</v>
      </c>
      <c r="C38" s="107" t="s">
        <v>340</v>
      </c>
      <c r="D38" s="108"/>
      <c r="E38" s="131"/>
      <c r="F38" s="95" t="s">
        <v>322</v>
      </c>
      <c r="G38" s="77">
        <v>12</v>
      </c>
    </row>
    <row r="39" spans="1:7" ht="16.5" customHeight="1">
      <c r="A39" s="76" t="s">
        <v>358</v>
      </c>
      <c r="B39" s="105" t="s">
        <v>357</v>
      </c>
      <c r="C39" s="133"/>
      <c r="D39" s="79"/>
      <c r="E39" s="133"/>
      <c r="F39" s="94" t="s">
        <v>322</v>
      </c>
      <c r="G39" s="93">
        <v>12</v>
      </c>
    </row>
    <row r="40" spans="1:7" ht="16.5" customHeight="1">
      <c r="A40" s="73" t="s">
        <v>359</v>
      </c>
      <c r="B40" s="73" t="s">
        <v>321</v>
      </c>
      <c r="C40" s="132"/>
      <c r="D40" s="409"/>
      <c r="E40" s="132"/>
      <c r="F40" s="90" t="s">
        <v>322</v>
      </c>
      <c r="G40" s="74">
        <v>8</v>
      </c>
    </row>
    <row r="41" spans="1:7" ht="16.5" customHeight="1">
      <c r="A41" s="75" t="s">
        <v>360</v>
      </c>
      <c r="B41" s="102" t="s">
        <v>357</v>
      </c>
      <c r="C41" s="132"/>
      <c r="D41" s="409"/>
      <c r="E41" s="132"/>
      <c r="F41" s="90" t="s">
        <v>322</v>
      </c>
      <c r="G41" s="74">
        <v>14</v>
      </c>
    </row>
    <row r="42" spans="1:7" ht="16.5" customHeight="1">
      <c r="A42" s="104" t="s">
        <v>361</v>
      </c>
      <c r="B42" s="103" t="s">
        <v>357</v>
      </c>
      <c r="C42" s="410"/>
      <c r="D42" s="411"/>
      <c r="E42" s="410"/>
      <c r="F42" s="92" t="s">
        <v>322</v>
      </c>
      <c r="G42" s="91">
        <v>14</v>
      </c>
    </row>
    <row r="43" spans="1:7" ht="16.5" customHeight="1">
      <c r="A43" s="75" t="s">
        <v>362</v>
      </c>
      <c r="B43" s="102" t="s">
        <v>357</v>
      </c>
      <c r="C43" s="132"/>
      <c r="D43" s="409"/>
      <c r="E43" s="132"/>
      <c r="F43" s="90" t="s">
        <v>322</v>
      </c>
      <c r="G43" s="74">
        <v>15</v>
      </c>
    </row>
    <row r="44" spans="1:7" ht="16.5" customHeight="1">
      <c r="A44" s="104" t="s">
        <v>363</v>
      </c>
      <c r="B44" s="103" t="s">
        <v>357</v>
      </c>
      <c r="C44" s="410"/>
      <c r="D44" s="411"/>
      <c r="E44" s="410"/>
      <c r="F44" s="92" t="s">
        <v>322</v>
      </c>
      <c r="G44" s="91">
        <v>15</v>
      </c>
    </row>
    <row r="45" spans="1:7" ht="16.5" customHeight="1">
      <c r="A45" s="75" t="s">
        <v>364</v>
      </c>
      <c r="B45" s="102" t="s">
        <v>357</v>
      </c>
      <c r="C45" s="132"/>
      <c r="D45" s="409"/>
      <c r="E45" s="132"/>
      <c r="F45" s="90" t="s">
        <v>322</v>
      </c>
      <c r="G45" s="74">
        <v>15</v>
      </c>
    </row>
    <row r="46" spans="1:7" ht="16.5" customHeight="1">
      <c r="A46" s="75" t="s">
        <v>365</v>
      </c>
      <c r="B46" s="101" t="s">
        <v>357</v>
      </c>
      <c r="C46" s="412"/>
      <c r="D46" s="413"/>
      <c r="E46" s="412"/>
      <c r="F46" s="89" t="s">
        <v>322</v>
      </c>
      <c r="G46" s="72">
        <v>15</v>
      </c>
    </row>
    <row r="47" spans="1:7" ht="16.5" customHeight="1">
      <c r="A47" s="71" t="s">
        <v>366</v>
      </c>
      <c r="B47" s="100" t="s">
        <v>357</v>
      </c>
      <c r="C47" s="135"/>
      <c r="D47" s="414"/>
      <c r="E47" s="135"/>
      <c r="F47" s="88" t="s">
        <v>322</v>
      </c>
      <c r="G47" s="70">
        <v>15</v>
      </c>
    </row>
    <row r="48" spans="1:7" ht="15.75">
      <c r="A48" s="30"/>
      <c r="B48" s="30"/>
      <c r="C48" s="29"/>
      <c r="D48" s="29"/>
      <c r="E48" s="29"/>
      <c r="F48" s="29"/>
      <c r="G48" s="29"/>
    </row>
    <row r="49" spans="1:8" ht="19.5">
      <c r="A49" s="120" t="s">
        <v>367</v>
      </c>
      <c r="B49" s="46"/>
      <c r="C49" s="45"/>
      <c r="D49" s="44" t="s">
        <v>368</v>
      </c>
      <c r="E49" s="29"/>
      <c r="F49" s="29"/>
      <c r="G49" s="29"/>
      <c r="H49" s="28"/>
    </row>
    <row r="50" spans="1:8" ht="15.75">
      <c r="A50" s="119" t="s">
        <v>314</v>
      </c>
      <c r="B50" s="119" t="s">
        <v>315</v>
      </c>
      <c r="C50" s="119" t="s">
        <v>316</v>
      </c>
      <c r="D50" s="119" t="s">
        <v>317</v>
      </c>
      <c r="E50" s="119" t="s">
        <v>5</v>
      </c>
      <c r="F50" s="118" t="s">
        <v>318</v>
      </c>
      <c r="G50" s="117" t="s">
        <v>319</v>
      </c>
      <c r="H50" s="28"/>
    </row>
    <row r="51" spans="1:8" ht="16.5" customHeight="1">
      <c r="A51" s="98" t="s">
        <v>369</v>
      </c>
      <c r="B51" s="98" t="s">
        <v>370</v>
      </c>
      <c r="C51" s="415" t="s">
        <v>340</v>
      </c>
      <c r="D51" s="416"/>
      <c r="E51" s="416"/>
      <c r="F51" s="84" t="s">
        <v>341</v>
      </c>
      <c r="G51" s="82">
        <v>36</v>
      </c>
      <c r="H51" s="24"/>
    </row>
    <row r="52" spans="1:8" ht="16.5" customHeight="1">
      <c r="A52" s="98" t="s">
        <v>371</v>
      </c>
      <c r="B52" s="98" t="s">
        <v>370</v>
      </c>
      <c r="C52" s="416"/>
      <c r="D52" s="416"/>
      <c r="E52" s="416"/>
      <c r="F52" s="84" t="s">
        <v>341</v>
      </c>
      <c r="G52" s="82">
        <v>38</v>
      </c>
      <c r="H52" s="24"/>
    </row>
    <row r="53" spans="1:8" ht="16.5" customHeight="1">
      <c r="A53" s="98" t="s">
        <v>372</v>
      </c>
      <c r="B53" s="98" t="s">
        <v>370</v>
      </c>
      <c r="C53" s="416"/>
      <c r="D53" s="416"/>
      <c r="E53" s="416"/>
      <c r="F53" s="84" t="s">
        <v>341</v>
      </c>
      <c r="G53" s="82">
        <v>41</v>
      </c>
      <c r="H53" s="24"/>
    </row>
    <row r="54" spans="1:8" ht="16.5">
      <c r="A54" s="48" t="s">
        <v>373</v>
      </c>
      <c r="B54" s="48"/>
      <c r="C54" s="47"/>
      <c r="D54" s="27"/>
      <c r="E54" s="27"/>
      <c r="F54" s="26"/>
      <c r="G54" s="25"/>
      <c r="H54" s="24"/>
    </row>
    <row r="55" spans="1:7" ht="15.75">
      <c r="A55" s="53" t="s">
        <v>374</v>
      </c>
      <c r="B55" s="30"/>
      <c r="C55" s="30"/>
      <c r="D55" s="29"/>
      <c r="E55" s="29"/>
      <c r="F55" s="29"/>
      <c r="G55" s="29"/>
    </row>
    <row r="56" spans="1:7" ht="15.75">
      <c r="A56" s="50" t="s">
        <v>375</v>
      </c>
      <c r="B56" s="52"/>
      <c r="C56" s="51"/>
      <c r="D56" s="4"/>
      <c r="E56" s="4"/>
      <c r="F56" s="4"/>
      <c r="G56" s="4"/>
    </row>
    <row r="57" spans="1:7" ht="15.75">
      <c r="A57" s="50" t="s">
        <v>376</v>
      </c>
      <c r="B57" s="49"/>
      <c r="C57" s="49"/>
      <c r="D57" s="4"/>
      <c r="E57" s="4"/>
      <c r="F57" s="4"/>
      <c r="G57" s="4"/>
    </row>
    <row r="58" spans="1:7" ht="15.75">
      <c r="A58" s="50" t="s">
        <v>377</v>
      </c>
      <c r="B58" s="49"/>
      <c r="C58" s="49"/>
      <c r="D58" s="4"/>
      <c r="E58" s="4"/>
      <c r="F58" s="4"/>
      <c r="G58" s="4"/>
    </row>
  </sheetData>
  <mergeCells count="6">
    <mergeCell ref="C26:E33"/>
    <mergeCell ref="C38:E47"/>
    <mergeCell ref="C51:E53"/>
    <mergeCell ref="A25:G25"/>
    <mergeCell ref="A1:F4"/>
    <mergeCell ref="C22:E24"/>
  </mergeCells>
  <printOptions/>
  <pageMargins left="0.75" right="0.75" top="1" bottom="1" header="0.5118055555555556" footer="0.5118055555555556"/>
  <pageSetup fitToHeight="0" fitToWidth="0" horizontalDpi="180" verticalDpi="18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K15"/>
  <sheetViews>
    <sheetView tabSelected="1" zoomScaleSheetLayoutView="100" workbookViewId="0" topLeftCell="A1">
      <selection activeCell="H13" sqref="H13"/>
    </sheetView>
  </sheetViews>
  <sheetFormatPr defaultColWidth="9.00390625" defaultRowHeight="14.25"/>
  <cols>
    <col min="2" max="2" width="15.75390625" style="1" customWidth="1"/>
    <col min="3" max="3" width="11.50390625" style="1" customWidth="1"/>
    <col min="4" max="4" width="10.125" style="1" customWidth="1"/>
    <col min="5" max="5" width="10.00390625" style="1" customWidth="1"/>
    <col min="6" max="16384" width="9.00390625" style="1" bestFit="1" customWidth="1"/>
  </cols>
  <sheetData>
    <row r="1" spans="1:6" ht="55.5">
      <c r="A1" s="381" t="s">
        <v>378</v>
      </c>
      <c r="B1" s="382"/>
      <c r="C1" s="382"/>
      <c r="D1" s="382"/>
      <c r="E1" s="382"/>
      <c r="F1" s="383"/>
    </row>
    <row r="2" spans="1:6" ht="14.25">
      <c r="A2" s="384"/>
      <c r="B2" s="401"/>
      <c r="C2" s="401"/>
      <c r="D2" s="401"/>
      <c r="E2" s="401"/>
      <c r="F2" s="385"/>
    </row>
    <row r="3" spans="1:6" ht="14.25">
      <c r="A3" s="384"/>
      <c r="B3" s="401"/>
      <c r="C3" s="401"/>
      <c r="D3" s="401"/>
      <c r="E3" s="401"/>
      <c r="F3" s="385"/>
    </row>
    <row r="4" spans="1:6" ht="15" thickBot="1">
      <c r="A4" s="354"/>
      <c r="B4" s="355"/>
      <c r="C4" s="355"/>
      <c r="D4" s="355"/>
      <c r="E4" s="355"/>
      <c r="F4" s="356"/>
    </row>
    <row r="5" spans="1:6" ht="21.75" customHeight="1">
      <c r="A5" s="417" t="s">
        <v>379</v>
      </c>
      <c r="B5" s="417"/>
      <c r="C5" s="418"/>
      <c r="D5" s="418"/>
      <c r="E5" s="417"/>
      <c r="F5" s="417"/>
    </row>
    <row r="6" spans="1:6" ht="21.75" customHeight="1">
      <c r="A6" s="285"/>
      <c r="B6" s="288"/>
      <c r="C6" s="287"/>
      <c r="D6" s="286"/>
      <c r="E6" s="285"/>
      <c r="F6" s="285"/>
    </row>
    <row r="7" spans="1:4" ht="20.25">
      <c r="A7" s="1"/>
      <c r="B7" s="284" t="s">
        <v>380</v>
      </c>
      <c r="C7" s="277">
        <v>1200</v>
      </c>
      <c r="D7" s="279">
        <v>2200</v>
      </c>
    </row>
    <row r="8" spans="1:4" ht="20.25">
      <c r="A8" s="1"/>
      <c r="B8" s="283" t="s">
        <v>381</v>
      </c>
      <c r="C8" s="276">
        <v>1300</v>
      </c>
      <c r="D8" s="278">
        <v>2500</v>
      </c>
    </row>
    <row r="9" spans="1:4" ht="20.25">
      <c r="A9" s="1"/>
      <c r="B9" s="283" t="s">
        <v>382</v>
      </c>
      <c r="C9" s="276">
        <v>1300</v>
      </c>
      <c r="D9" s="278">
        <v>2500</v>
      </c>
    </row>
    <row r="10" spans="1:4" ht="20.25">
      <c r="A10" s="1"/>
      <c r="B10" s="283" t="s">
        <v>383</v>
      </c>
      <c r="C10" s="276">
        <v>1400</v>
      </c>
      <c r="D10" s="278">
        <v>2600</v>
      </c>
    </row>
    <row r="11" spans="1:4" ht="20.25">
      <c r="A11" s="1"/>
      <c r="B11" s="283" t="s">
        <v>384</v>
      </c>
      <c r="C11" s="276">
        <v>1475</v>
      </c>
      <c r="D11" s="278">
        <v>2650</v>
      </c>
    </row>
    <row r="12" spans="1:4" ht="20.25">
      <c r="A12" s="1"/>
      <c r="B12" s="282" t="s">
        <v>385</v>
      </c>
      <c r="C12" s="281">
        <v>1475</v>
      </c>
      <c r="D12" s="280">
        <v>2800</v>
      </c>
    </row>
    <row r="13" ht="14.25">
      <c r="A13" s="1"/>
    </row>
    <row r="14" spans="1:11" ht="14.25">
      <c r="A14" s="1"/>
      <c r="I14" s="301"/>
      <c r="J14" s="301"/>
      <c r="K14" s="301"/>
    </row>
    <row r="15" spans="1:11" ht="27.75">
      <c r="A15" s="1"/>
      <c r="I15" s="302"/>
      <c r="J15" s="302"/>
      <c r="K15" s="19"/>
    </row>
  </sheetData>
  <mergeCells count="2">
    <mergeCell ref="A1:F4"/>
    <mergeCell ref="A5:F5"/>
  </mergeCells>
  <printOptions/>
  <pageMargins left="0.75" right="0.75" top="1" bottom="1" header="0.5118055555555556" footer="0.5118055555555556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dsr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dsr001</dc:creator>
  <cp:keywords/>
  <dc:description/>
  <cp:lastModifiedBy>oempc</cp:lastModifiedBy>
  <cp:lastPrinted>2009-09-17T09:58:59Z</cp:lastPrinted>
  <dcterms:created xsi:type="dcterms:W3CDTF">2000-09-12T00:36:17Z</dcterms:created>
  <dcterms:modified xsi:type="dcterms:W3CDTF">2010-05-06T01:25:58Z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